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nia Hernández\Google Drive\1. Tania\IGI-Mex 2017\"/>
    </mc:Choice>
  </mc:AlternateContent>
  <bookViews>
    <workbookView xWindow="0" yWindow="0" windowWidth="28800" windowHeight="10830" tabRatio="814" firstSheet="11" activeTab="11"/>
  </bookViews>
  <sheets>
    <sheet name="VarFuentes2015" sheetId="1" state="hidden" r:id="rId1"/>
    <sheet name="VarFuentes2016" sheetId="2" state="hidden" r:id="rId2"/>
    <sheet name="Calculos" sheetId="3" state="hidden" r:id="rId3"/>
    <sheet name="dudas" sheetId="4" state="hidden" r:id="rId4"/>
    <sheet name="FINAL" sheetId="6" state="hidden" r:id="rId5"/>
    <sheet name="BaseDeDatos" sheetId="8" state="hidden" r:id="rId6"/>
    <sheet name="17_variables" sheetId="9" state="hidden" r:id="rId7"/>
    <sheet name="BaseFinal" sheetId="10" state="hidden" r:id="rId8"/>
    <sheet name="Imputaciones2015" sheetId="11" state="hidden" r:id="rId9"/>
    <sheet name="Imputaciones2016" sheetId="12" state="hidden" r:id="rId10"/>
    <sheet name="probabilidades_2015" sheetId="15" state="hidden" r:id="rId11"/>
    <sheet name="IGI" sheetId="16" r:id="rId12"/>
  </sheets>
  <definedNames>
    <definedName name="_xlnm._FilterDatabase" localSheetId="6" hidden="1">'17_variables'!$B$3:$T$38</definedName>
    <definedName name="_xlnm._FilterDatabase" localSheetId="7" hidden="1">BaseFinal!$A$2:$U$101</definedName>
    <definedName name="_xlnm._FilterDatabase" localSheetId="4" hidden="1">FINAL!$A$3:$AL$38</definedName>
  </definedNames>
  <calcPr calcId="162913"/>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Y3" i="15" l="1"/>
  <c r="AA3" i="15"/>
  <c r="V4" i="15"/>
  <c r="V5" i="15"/>
  <c r="V6" i="15"/>
  <c r="V7" i="15"/>
  <c r="V8" i="15"/>
  <c r="V9" i="15"/>
  <c r="W9" i="15" s="1"/>
  <c r="V10" i="15"/>
  <c r="V11" i="15"/>
  <c r="V12" i="15"/>
  <c r="V13" i="15"/>
  <c r="V14" i="15"/>
  <c r="V15" i="15"/>
  <c r="V16" i="15"/>
  <c r="V17" i="15"/>
  <c r="V18" i="15"/>
  <c r="V19" i="15"/>
  <c r="V20" i="15"/>
  <c r="V21" i="15"/>
  <c r="V22" i="15"/>
  <c r="V23" i="15"/>
  <c r="V24" i="15"/>
  <c r="V25" i="15"/>
  <c r="V26" i="15"/>
  <c r="V27" i="15"/>
  <c r="V28" i="15"/>
  <c r="V29" i="15"/>
  <c r="V30" i="15"/>
  <c r="V31" i="15"/>
  <c r="V32" i="15"/>
  <c r="V33" i="15"/>
  <c r="V34" i="15"/>
  <c r="V3" i="15"/>
  <c r="T3" i="15"/>
  <c r="U3" i="15"/>
  <c r="T4" i="15"/>
  <c r="U4" i="15" s="1"/>
  <c r="T5" i="15"/>
  <c r="U5" i="15"/>
  <c r="AA14" i="15"/>
  <c r="AB14" i="15" s="1"/>
  <c r="AA4" i="15"/>
  <c r="AB4" i="15" s="1"/>
  <c r="AB3" i="15"/>
  <c r="AA5" i="15"/>
  <c r="AB5" i="15" s="1"/>
  <c r="AA6" i="15"/>
  <c r="AB6" i="15"/>
  <c r="AA7" i="15"/>
  <c r="AB7" i="15" s="1"/>
  <c r="AA8" i="15"/>
  <c r="AB8" i="15"/>
  <c r="AA9" i="15"/>
  <c r="AB9" i="15" s="1"/>
  <c r="AA10" i="15"/>
  <c r="AB10" i="15"/>
  <c r="AA11" i="15"/>
  <c r="AB11" i="15" s="1"/>
  <c r="AA12" i="15"/>
  <c r="AB12" i="15"/>
  <c r="AA13" i="15"/>
  <c r="AB13" i="15" s="1"/>
  <c r="AA15" i="15"/>
  <c r="AB15" i="15" s="1"/>
  <c r="AC15" i="15" s="1"/>
  <c r="AA16" i="15"/>
  <c r="AB16" i="15" s="1"/>
  <c r="AA17" i="15"/>
  <c r="AB17" i="15"/>
  <c r="AA18" i="15"/>
  <c r="AB18" i="15" s="1"/>
  <c r="AA19" i="15"/>
  <c r="AB19" i="15" s="1"/>
  <c r="AA20" i="15"/>
  <c r="AB20" i="15" s="1"/>
  <c r="AA21" i="15"/>
  <c r="AB21" i="15" s="1"/>
  <c r="AA22" i="15"/>
  <c r="AB22" i="15" s="1"/>
  <c r="AA23" i="15"/>
  <c r="AB23" i="15" s="1"/>
  <c r="AA24" i="15"/>
  <c r="AB24" i="15" s="1"/>
  <c r="AA25" i="15"/>
  <c r="AB25" i="15"/>
  <c r="AA26" i="15"/>
  <c r="AB26" i="15" s="1"/>
  <c r="AA27" i="15"/>
  <c r="AB27" i="15" s="1"/>
  <c r="AA28" i="15"/>
  <c r="AB28" i="15" s="1"/>
  <c r="AA29" i="15"/>
  <c r="AB29" i="15" s="1"/>
  <c r="AC29" i="15" s="1"/>
  <c r="AA30" i="15"/>
  <c r="AB30" i="15" s="1"/>
  <c r="AA31" i="15"/>
  <c r="AB31" i="15" s="1"/>
  <c r="AA32" i="15"/>
  <c r="AB32" i="15" s="1"/>
  <c r="AA33" i="15"/>
  <c r="AB33" i="15"/>
  <c r="AA34" i="15"/>
  <c r="AB34" i="15" s="1"/>
  <c r="T6" i="15"/>
  <c r="U6" i="15" s="1"/>
  <c r="T7" i="15"/>
  <c r="U7" i="15" s="1"/>
  <c r="T8" i="15"/>
  <c r="U8" i="15" s="1"/>
  <c r="T9" i="15"/>
  <c r="U9" i="15" s="1"/>
  <c r="T10" i="15"/>
  <c r="U10" i="15" s="1"/>
  <c r="T11" i="15"/>
  <c r="U11" i="15" s="1"/>
  <c r="T12" i="15"/>
  <c r="U12" i="15"/>
  <c r="T13" i="15"/>
  <c r="U13" i="15" s="1"/>
  <c r="T14" i="15"/>
  <c r="U14" i="15" s="1"/>
  <c r="T15" i="15"/>
  <c r="U15" i="15" s="1"/>
  <c r="T16" i="15"/>
  <c r="U16" i="15" s="1"/>
  <c r="T17" i="15"/>
  <c r="U17" i="15" s="1"/>
  <c r="T18" i="15"/>
  <c r="U18" i="15" s="1"/>
  <c r="T19" i="15"/>
  <c r="U19" i="15" s="1"/>
  <c r="T20" i="15"/>
  <c r="U20" i="15"/>
  <c r="T21" i="15"/>
  <c r="U21" i="15" s="1"/>
  <c r="T22" i="15"/>
  <c r="U22" i="15" s="1"/>
  <c r="T23" i="15"/>
  <c r="U23" i="15" s="1"/>
  <c r="T24" i="15"/>
  <c r="U24" i="15" s="1"/>
  <c r="T25" i="15"/>
  <c r="U25" i="15" s="1"/>
  <c r="T26" i="15"/>
  <c r="U26" i="15" s="1"/>
  <c r="T27" i="15"/>
  <c r="U27" i="15" s="1"/>
  <c r="T28" i="15"/>
  <c r="U28" i="15"/>
  <c r="T29" i="15"/>
  <c r="U29" i="15" s="1"/>
  <c r="T30" i="15"/>
  <c r="U30" i="15" s="1"/>
  <c r="T31" i="15"/>
  <c r="U31" i="15" s="1"/>
  <c r="T32" i="15"/>
  <c r="U32" i="15" s="1"/>
  <c r="T33" i="15"/>
  <c r="U33" i="15" s="1"/>
  <c r="T34" i="15"/>
  <c r="U34" i="15" s="1"/>
  <c r="S3" i="15"/>
  <c r="Y34" i="15"/>
  <c r="Y4" i="15"/>
  <c r="Y5" i="15"/>
  <c r="Z14" i="15" s="1"/>
  <c r="Y6" i="15"/>
  <c r="Y7" i="15"/>
  <c r="Y8" i="15"/>
  <c r="Y9" i="15"/>
  <c r="Y10" i="15"/>
  <c r="Y11" i="15"/>
  <c r="Y12" i="15"/>
  <c r="Y13" i="15"/>
  <c r="Y14" i="15"/>
  <c r="Y15" i="15"/>
  <c r="Y16" i="15"/>
  <c r="Y17" i="15"/>
  <c r="Y18" i="15"/>
  <c r="Y19" i="15"/>
  <c r="Y20" i="15"/>
  <c r="Y21" i="15"/>
  <c r="Y22" i="15"/>
  <c r="Y23" i="15"/>
  <c r="Y24" i="15"/>
  <c r="Y25" i="15"/>
  <c r="Y26" i="15"/>
  <c r="Y27" i="15"/>
  <c r="Y28" i="15"/>
  <c r="Y29" i="15"/>
  <c r="Y30" i="15"/>
  <c r="Y31" i="15"/>
  <c r="Y32" i="15"/>
  <c r="Y33" i="15"/>
  <c r="Z33" i="15" s="1"/>
  <c r="X34" i="15"/>
  <c r="S34" i="15"/>
  <c r="X33" i="15"/>
  <c r="S33" i="15"/>
  <c r="X32" i="15"/>
  <c r="S32" i="15"/>
  <c r="X31" i="15"/>
  <c r="S31" i="15"/>
  <c r="Z30" i="15"/>
  <c r="X30" i="15"/>
  <c r="S30" i="15"/>
  <c r="X29" i="15"/>
  <c r="S29" i="15"/>
  <c r="X28" i="15"/>
  <c r="S28" i="15"/>
  <c r="X27" i="15"/>
  <c r="S27" i="15"/>
  <c r="X26" i="15"/>
  <c r="S26" i="15"/>
  <c r="X25" i="15"/>
  <c r="S25" i="15"/>
  <c r="X24" i="15"/>
  <c r="S24" i="15"/>
  <c r="X23" i="15"/>
  <c r="S23" i="15"/>
  <c r="X22" i="15"/>
  <c r="S22" i="15"/>
  <c r="X21" i="15"/>
  <c r="S21" i="15"/>
  <c r="X20" i="15"/>
  <c r="S20" i="15"/>
  <c r="X19" i="15"/>
  <c r="S19" i="15"/>
  <c r="X18" i="15"/>
  <c r="S18" i="15"/>
  <c r="Z17" i="15"/>
  <c r="X17" i="15"/>
  <c r="S17" i="15"/>
  <c r="X16" i="15"/>
  <c r="S16" i="15"/>
  <c r="X15" i="15"/>
  <c r="S15" i="15"/>
  <c r="X14" i="15"/>
  <c r="S14" i="15"/>
  <c r="X13" i="15"/>
  <c r="S13" i="15"/>
  <c r="X12" i="15"/>
  <c r="S12" i="15"/>
  <c r="X11" i="15"/>
  <c r="S11" i="15"/>
  <c r="X10" i="15"/>
  <c r="S10" i="15"/>
  <c r="X9" i="15"/>
  <c r="S9" i="15"/>
  <c r="X8" i="15"/>
  <c r="S8" i="15"/>
  <c r="X7" i="15"/>
  <c r="S7" i="15"/>
  <c r="X6" i="15"/>
  <c r="S6" i="15"/>
  <c r="X5" i="15"/>
  <c r="S5" i="15"/>
  <c r="Z4" i="15"/>
  <c r="X4" i="15"/>
  <c r="S4" i="15"/>
  <c r="X3" i="15"/>
  <c r="DF7" i="3"/>
  <c r="B37" i="3"/>
  <c r="AZ37" i="3" s="1"/>
  <c r="EP37" i="3" s="1"/>
  <c r="C37" i="3"/>
  <c r="BA37" i="3"/>
  <c r="EQ37" i="3" s="1"/>
  <c r="AZ6" i="3"/>
  <c r="EP6" i="3" s="1"/>
  <c r="BA6" i="3"/>
  <c r="EQ6" i="3"/>
  <c r="AZ7" i="3"/>
  <c r="EP7" i="3" s="1"/>
  <c r="BA7" i="3"/>
  <c r="EQ7" i="3"/>
  <c r="AZ8" i="3"/>
  <c r="EP8" i="3" s="1"/>
  <c r="BA8" i="3"/>
  <c r="EQ8" i="3"/>
  <c r="AZ9" i="3"/>
  <c r="EP9" i="3" s="1"/>
  <c r="BA9" i="3"/>
  <c r="EQ9" i="3"/>
  <c r="AZ10" i="3"/>
  <c r="EP10" i="3" s="1"/>
  <c r="BA10" i="3"/>
  <c r="EQ10" i="3"/>
  <c r="AZ11" i="3"/>
  <c r="EP11" i="3" s="1"/>
  <c r="BA11" i="3"/>
  <c r="EQ11" i="3"/>
  <c r="AZ12" i="3"/>
  <c r="EP12" i="3" s="1"/>
  <c r="BA12" i="3"/>
  <c r="EQ12" i="3"/>
  <c r="AZ13" i="3"/>
  <c r="EP13" i="3" s="1"/>
  <c r="BA13" i="3"/>
  <c r="EQ13" i="3"/>
  <c r="AZ14" i="3"/>
  <c r="EP14" i="3" s="1"/>
  <c r="BA14" i="3"/>
  <c r="EQ14" i="3"/>
  <c r="AZ15" i="3"/>
  <c r="EP15" i="3" s="1"/>
  <c r="BA15" i="3"/>
  <c r="EQ15" i="3"/>
  <c r="AZ16" i="3"/>
  <c r="EP16" i="3" s="1"/>
  <c r="BA16" i="3"/>
  <c r="EQ16" i="3"/>
  <c r="AZ17" i="3"/>
  <c r="EP17" i="3" s="1"/>
  <c r="BA17" i="3"/>
  <c r="EQ17" i="3"/>
  <c r="AZ18" i="3"/>
  <c r="EP18" i="3" s="1"/>
  <c r="BA18" i="3"/>
  <c r="EQ18" i="3"/>
  <c r="AZ19" i="3"/>
  <c r="EP19" i="3" s="1"/>
  <c r="BA19" i="3"/>
  <c r="EQ19" i="3"/>
  <c r="AZ20" i="3"/>
  <c r="EP20" i="3" s="1"/>
  <c r="BA20" i="3"/>
  <c r="EQ20" i="3"/>
  <c r="AZ21" i="3"/>
  <c r="EP21" i="3" s="1"/>
  <c r="BA21" i="3"/>
  <c r="EQ21" i="3"/>
  <c r="AZ22" i="3"/>
  <c r="EP22" i="3" s="1"/>
  <c r="BA22" i="3"/>
  <c r="EQ22" i="3"/>
  <c r="AZ23" i="3"/>
  <c r="EP23" i="3" s="1"/>
  <c r="BA23" i="3"/>
  <c r="EQ23" i="3"/>
  <c r="AZ24" i="3"/>
  <c r="EP24" i="3" s="1"/>
  <c r="BA24" i="3"/>
  <c r="EQ24" i="3"/>
  <c r="AZ25" i="3"/>
  <c r="EP25" i="3" s="1"/>
  <c r="BA25" i="3"/>
  <c r="EQ25" i="3"/>
  <c r="AZ26" i="3"/>
  <c r="EP26" i="3" s="1"/>
  <c r="BA26" i="3"/>
  <c r="EQ26" i="3"/>
  <c r="AZ27" i="3"/>
  <c r="EP27" i="3" s="1"/>
  <c r="BA27" i="3"/>
  <c r="EQ27" i="3"/>
  <c r="AZ28" i="3"/>
  <c r="EP28" i="3" s="1"/>
  <c r="BA28" i="3"/>
  <c r="EQ28" i="3"/>
  <c r="AZ29" i="3"/>
  <c r="EP29" i="3" s="1"/>
  <c r="BA29" i="3"/>
  <c r="EQ29" i="3"/>
  <c r="AZ30" i="3"/>
  <c r="EP30" i="3" s="1"/>
  <c r="BA30" i="3"/>
  <c r="EQ30" i="3"/>
  <c r="AZ31" i="3"/>
  <c r="EP31" i="3" s="1"/>
  <c r="BA31" i="3"/>
  <c r="EQ31" i="3"/>
  <c r="AZ32" i="3"/>
  <c r="EP32" i="3" s="1"/>
  <c r="BA32" i="3"/>
  <c r="EQ32" i="3"/>
  <c r="AZ33" i="3"/>
  <c r="EP33" i="3" s="1"/>
  <c r="BA33" i="3"/>
  <c r="EQ33" i="3"/>
  <c r="AZ34" i="3"/>
  <c r="EP34" i="3" s="1"/>
  <c r="BA34" i="3"/>
  <c r="EQ34" i="3"/>
  <c r="AZ35" i="3"/>
  <c r="EP35" i="3" s="1"/>
  <c r="BA35" i="3"/>
  <c r="EQ35" i="3"/>
  <c r="AZ36" i="3"/>
  <c r="EP36" i="3" s="1"/>
  <c r="BA36" i="3"/>
  <c r="EQ36" i="3"/>
  <c r="R17" i="12"/>
  <c r="I27" i="12"/>
  <c r="I24" i="12"/>
  <c r="I22" i="12"/>
  <c r="I14" i="12"/>
  <c r="I12" i="12"/>
  <c r="I7" i="12"/>
  <c r="H32" i="12"/>
  <c r="H28" i="12"/>
  <c r="H8" i="12"/>
  <c r="G24" i="12"/>
  <c r="O10" i="11"/>
  <c r="O4" i="11"/>
  <c r="N10" i="11"/>
  <c r="N5" i="11"/>
  <c r="I29" i="11"/>
  <c r="I27" i="11"/>
  <c r="I12" i="11"/>
  <c r="I9" i="11"/>
  <c r="I7" i="11"/>
  <c r="G24" i="11"/>
  <c r="H18" i="11"/>
  <c r="H8" i="11"/>
  <c r="E104" i="10"/>
  <c r="F104" i="10"/>
  <c r="F107" i="10" s="1"/>
  <c r="F105" i="10"/>
  <c r="G104" i="10"/>
  <c r="H104" i="10"/>
  <c r="H107" i="10" s="1"/>
  <c r="H105" i="10"/>
  <c r="I104" i="10"/>
  <c r="J104" i="10"/>
  <c r="J107" i="10" s="1"/>
  <c r="J105" i="10"/>
  <c r="K104" i="10"/>
  <c r="K107" i="10" s="1"/>
  <c r="L104" i="10"/>
  <c r="L107" i="10" s="1"/>
  <c r="L105" i="10"/>
  <c r="M104" i="10"/>
  <c r="N104" i="10"/>
  <c r="N107" i="10" s="1"/>
  <c r="N105" i="10"/>
  <c r="O104" i="10"/>
  <c r="P104" i="10"/>
  <c r="P107" i="10" s="1"/>
  <c r="P105" i="10"/>
  <c r="Q104" i="10"/>
  <c r="R104" i="10"/>
  <c r="R107" i="10" s="1"/>
  <c r="R105" i="10"/>
  <c r="S104" i="10"/>
  <c r="S107" i="10" s="1"/>
  <c r="T104" i="10"/>
  <c r="T107" i="10" s="1"/>
  <c r="T105" i="10"/>
  <c r="U104" i="10"/>
  <c r="E105" i="10"/>
  <c r="G105" i="10"/>
  <c r="G106" i="10"/>
  <c r="I105" i="10"/>
  <c r="K105" i="10"/>
  <c r="K106" i="10"/>
  <c r="M105" i="10"/>
  <c r="O105" i="10"/>
  <c r="O106" i="10"/>
  <c r="Q105" i="10"/>
  <c r="S105" i="10"/>
  <c r="S106" i="10"/>
  <c r="U105" i="10"/>
  <c r="F106" i="10"/>
  <c r="H106" i="10"/>
  <c r="J106" i="10"/>
  <c r="L106" i="10"/>
  <c r="N106" i="10"/>
  <c r="P106" i="10"/>
  <c r="R106" i="10"/>
  <c r="T106" i="10"/>
  <c r="G107" i="10"/>
  <c r="O107" i="10"/>
  <c r="D105" i="10"/>
  <c r="D107" i="10" s="1"/>
  <c r="D104" i="10"/>
  <c r="K5" i="3"/>
  <c r="R8" i="3"/>
  <c r="F33" i="3"/>
  <c r="N5" i="3"/>
  <c r="J5" i="3"/>
  <c r="G5" i="3"/>
  <c r="F5" i="3"/>
  <c r="D37" i="10" s="1"/>
  <c r="AL44" i="6"/>
  <c r="AG119" i="6"/>
  <c r="AG76" i="6"/>
  <c r="DW6" i="3"/>
  <c r="DW7" i="3"/>
  <c r="DW8" i="3"/>
  <c r="DW9" i="3"/>
  <c r="DW10" i="3"/>
  <c r="DW11" i="3"/>
  <c r="DW12" i="3"/>
  <c r="DW13" i="3"/>
  <c r="DW14" i="3"/>
  <c r="DW15" i="3"/>
  <c r="DW16" i="3"/>
  <c r="DW17" i="3"/>
  <c r="DW18" i="3"/>
  <c r="DW19" i="3"/>
  <c r="DW20" i="3"/>
  <c r="DW21" i="3"/>
  <c r="DW22" i="3"/>
  <c r="DW23" i="3"/>
  <c r="DW24" i="3"/>
  <c r="DW25" i="3"/>
  <c r="DW26" i="3"/>
  <c r="DW27" i="3"/>
  <c r="DW28" i="3"/>
  <c r="DW29" i="3"/>
  <c r="DW30" i="3"/>
  <c r="DW31" i="3"/>
  <c r="DW32" i="3"/>
  <c r="DW33" i="3"/>
  <c r="DW34" i="3"/>
  <c r="DW35" i="3"/>
  <c r="DW36" i="3"/>
  <c r="DV6" i="3"/>
  <c r="DV7" i="3"/>
  <c r="DV8" i="3"/>
  <c r="DV9" i="3"/>
  <c r="DV10" i="3"/>
  <c r="DV11" i="3"/>
  <c r="DV12" i="3"/>
  <c r="DV13" i="3"/>
  <c r="DV14" i="3"/>
  <c r="DV15" i="3"/>
  <c r="DV16" i="3"/>
  <c r="DV17" i="3"/>
  <c r="DV18" i="3"/>
  <c r="DV19" i="3"/>
  <c r="DV20" i="3"/>
  <c r="DV21" i="3"/>
  <c r="DV22" i="3"/>
  <c r="DV23" i="3"/>
  <c r="DV24" i="3"/>
  <c r="DV25" i="3"/>
  <c r="DV26" i="3"/>
  <c r="DV27" i="3"/>
  <c r="DV28" i="3"/>
  <c r="DV29" i="3"/>
  <c r="DV30" i="3"/>
  <c r="DV31" i="3"/>
  <c r="DV32" i="3"/>
  <c r="DV33" i="3"/>
  <c r="DV34" i="3"/>
  <c r="DV35" i="3"/>
  <c r="DV36" i="3"/>
  <c r="DW5" i="3"/>
  <c r="DV5" i="3"/>
  <c r="EL5" i="3"/>
  <c r="EF5" i="3"/>
  <c r="DR5" i="3"/>
  <c r="DL5" i="3"/>
  <c r="DF5" i="3"/>
  <c r="CF5" i="3"/>
  <c r="CB5" i="3"/>
  <c r="BT5" i="3"/>
  <c r="BP5" i="3"/>
  <c r="BL5" i="3"/>
  <c r="AV5" i="3"/>
  <c r="AN5" i="3"/>
  <c r="L44" i="6" s="1"/>
  <c r="AF5" i="3"/>
  <c r="AG87" i="6"/>
  <c r="R70" i="10"/>
  <c r="AG74" i="6"/>
  <c r="R67" i="10"/>
  <c r="AG72" i="6"/>
  <c r="R65" i="10"/>
  <c r="AG70" i="6"/>
  <c r="R63" i="10"/>
  <c r="AG68" i="6"/>
  <c r="R61" i="10"/>
  <c r="AG66" i="6"/>
  <c r="R59" i="10"/>
  <c r="AG64" i="6"/>
  <c r="R57" i="10"/>
  <c r="AG62" i="6"/>
  <c r="R55" i="10"/>
  <c r="AG60" i="6"/>
  <c r="R53" i="10"/>
  <c r="AG58" i="6"/>
  <c r="R51" i="10"/>
  <c r="AG56" i="6"/>
  <c r="R49" i="10"/>
  <c r="AG54" i="6"/>
  <c r="R47" i="10"/>
  <c r="AG52" i="6"/>
  <c r="R45" i="10"/>
  <c r="AG50" i="6"/>
  <c r="R43" i="10"/>
  <c r="AG48" i="6"/>
  <c r="R41" i="10"/>
  <c r="AG46" i="6"/>
  <c r="R39" i="10"/>
  <c r="AG118" i="6"/>
  <c r="R101" i="10"/>
  <c r="AG116" i="6"/>
  <c r="R99" i="10"/>
  <c r="AG114" i="6"/>
  <c r="R97" i="10"/>
  <c r="AG112" i="6"/>
  <c r="R95" i="10"/>
  <c r="AG110" i="6"/>
  <c r="R93" i="10"/>
  <c r="AG108" i="6"/>
  <c r="R91" i="10"/>
  <c r="AG106" i="6"/>
  <c r="R89" i="10"/>
  <c r="AG104" i="6"/>
  <c r="R87" i="10"/>
  <c r="AG102" i="6"/>
  <c r="R85" i="10"/>
  <c r="AG100" i="6"/>
  <c r="R83" i="10"/>
  <c r="AG98" i="6"/>
  <c r="R81" i="10"/>
  <c r="AG96" i="6"/>
  <c r="R79" i="10"/>
  <c r="AG94" i="6"/>
  <c r="R77" i="10"/>
  <c r="AG92" i="6"/>
  <c r="R75" i="10"/>
  <c r="AG90" i="6"/>
  <c r="R73" i="10"/>
  <c r="AG88" i="6"/>
  <c r="R71" i="10"/>
  <c r="AG75" i="6"/>
  <c r="R68" i="10"/>
  <c r="AG71" i="6"/>
  <c r="R64" i="10"/>
  <c r="AG67" i="6"/>
  <c r="R60" i="10"/>
  <c r="AG63" i="6"/>
  <c r="R56" i="10"/>
  <c r="AG59" i="6"/>
  <c r="R52" i="10"/>
  <c r="AG55" i="6"/>
  <c r="R48" i="10"/>
  <c r="AG51" i="6"/>
  <c r="R44" i="10"/>
  <c r="AG47" i="6"/>
  <c r="R40" i="10"/>
  <c r="AG117" i="6"/>
  <c r="R100" i="10"/>
  <c r="AG113" i="6"/>
  <c r="R96" i="10"/>
  <c r="AG109" i="6"/>
  <c r="R92" i="10"/>
  <c r="AG105" i="6"/>
  <c r="R88" i="10"/>
  <c r="AG101" i="6"/>
  <c r="R84" i="10"/>
  <c r="AG97" i="6"/>
  <c r="R80" i="10"/>
  <c r="AG93" i="6"/>
  <c r="R76" i="10"/>
  <c r="AG89" i="6"/>
  <c r="R72" i="10"/>
  <c r="BN28" i="1"/>
  <c r="BN29" i="1"/>
  <c r="BN30" i="1"/>
  <c r="BN31" i="1"/>
  <c r="BN32" i="1"/>
  <c r="BN33" i="1"/>
  <c r="BN34" i="1"/>
  <c r="BN35" i="1"/>
  <c r="BN36" i="1"/>
  <c r="DG6" i="3"/>
  <c r="DG7" i="3"/>
  <c r="O72" i="10" s="1"/>
  <c r="DG8" i="3"/>
  <c r="DG9" i="3"/>
  <c r="DG10" i="3"/>
  <c r="DG11" i="3"/>
  <c r="DG12" i="3"/>
  <c r="DG13" i="3"/>
  <c r="DG14" i="3"/>
  <c r="DG15" i="3"/>
  <c r="DG16" i="3"/>
  <c r="DG17" i="3"/>
  <c r="DG18" i="3"/>
  <c r="DG19" i="3"/>
  <c r="DG20" i="3"/>
  <c r="DG21" i="3"/>
  <c r="DG22" i="3"/>
  <c r="DG23" i="3"/>
  <c r="DG24" i="3"/>
  <c r="DG25" i="3"/>
  <c r="DG26" i="3"/>
  <c r="DG27" i="3"/>
  <c r="DG28" i="3"/>
  <c r="DG29" i="3"/>
  <c r="DG30" i="3"/>
  <c r="DG31" i="3"/>
  <c r="DG32" i="3"/>
  <c r="DG33" i="3"/>
  <c r="DG34" i="3"/>
  <c r="O99" i="10" s="1"/>
  <c r="DG35" i="3"/>
  <c r="DG36" i="3"/>
  <c r="DG37" i="3"/>
  <c r="DG5" i="3"/>
  <c r="DF6" i="3"/>
  <c r="DF8" i="3"/>
  <c r="DF9" i="3"/>
  <c r="DF10" i="3"/>
  <c r="DF11" i="3"/>
  <c r="O52" i="9" s="1"/>
  <c r="DF12" i="3"/>
  <c r="DF13" i="3"/>
  <c r="DF14" i="3"/>
  <c r="O46" i="10"/>
  <c r="DF15" i="3"/>
  <c r="DF16" i="3"/>
  <c r="O57" i="9" s="1"/>
  <c r="DF17" i="3"/>
  <c r="DF18" i="3"/>
  <c r="DF19" i="3"/>
  <c r="DF20" i="3"/>
  <c r="O61" i="9" s="1"/>
  <c r="DF21" i="3"/>
  <c r="AD60" i="6" s="1"/>
  <c r="DF22" i="3"/>
  <c r="DF23" i="3"/>
  <c r="DF24" i="3"/>
  <c r="DF25" i="3"/>
  <c r="DF26" i="3"/>
  <c r="DF27" i="3"/>
  <c r="O59" i="10" s="1"/>
  <c r="DF28" i="3"/>
  <c r="DF29" i="3"/>
  <c r="DF30" i="3"/>
  <c r="DF31" i="3"/>
  <c r="O63" i="10" s="1"/>
  <c r="DF32" i="3"/>
  <c r="DF33" i="3"/>
  <c r="AD72" i="6" s="1"/>
  <c r="DF34" i="3"/>
  <c r="DF35" i="3"/>
  <c r="O67" i="10" s="1"/>
  <c r="DF36" i="3"/>
  <c r="DF37" i="3"/>
  <c r="AD76" i="6" s="1"/>
  <c r="O73" i="10"/>
  <c r="O93" i="10"/>
  <c r="O75" i="10"/>
  <c r="O79" i="10"/>
  <c r="O83" i="10"/>
  <c r="O91" i="10"/>
  <c r="O95" i="10"/>
  <c r="O41" i="10"/>
  <c r="O71" i="10"/>
  <c r="O87" i="10"/>
  <c r="O55" i="10"/>
  <c r="O37" i="10"/>
  <c r="O70" i="10"/>
  <c r="N45" i="10"/>
  <c r="N40" i="10"/>
  <c r="T37" i="10"/>
  <c r="S37" i="10"/>
  <c r="Q37" i="10"/>
  <c r="N37" i="10"/>
  <c r="M37" i="10"/>
  <c r="L37" i="10"/>
  <c r="K37" i="10"/>
  <c r="H37" i="10"/>
  <c r="M40" i="9"/>
  <c r="M41" i="9" s="1"/>
  <c r="M39" i="9"/>
  <c r="M38" i="9"/>
  <c r="M37" i="9"/>
  <c r="M42" i="9"/>
  <c r="T40" i="9"/>
  <c r="S40" i="9"/>
  <c r="R40" i="9"/>
  <c r="Q40" i="9"/>
  <c r="Q41" i="9" s="1"/>
  <c r="P40" i="9"/>
  <c r="O40" i="9"/>
  <c r="O41" i="9" s="1"/>
  <c r="N40" i="9"/>
  <c r="L40" i="9"/>
  <c r="L41" i="9" s="1"/>
  <c r="K40" i="9"/>
  <c r="J40" i="9"/>
  <c r="J41" i="9" s="1"/>
  <c r="I40" i="9"/>
  <c r="H40" i="9"/>
  <c r="H41" i="9" s="1"/>
  <c r="G40" i="9"/>
  <c r="F40" i="9"/>
  <c r="E40" i="9"/>
  <c r="D40" i="9"/>
  <c r="T39" i="9"/>
  <c r="S39" i="9"/>
  <c r="R39" i="9"/>
  <c r="Q39" i="9"/>
  <c r="P39" i="9"/>
  <c r="O39" i="9"/>
  <c r="N39" i="9"/>
  <c r="L39" i="9"/>
  <c r="K39" i="9"/>
  <c r="J39" i="9"/>
  <c r="I39" i="9"/>
  <c r="H39" i="9"/>
  <c r="G39" i="9"/>
  <c r="F39" i="9"/>
  <c r="E39" i="9"/>
  <c r="D39" i="9"/>
  <c r="T38" i="9"/>
  <c r="S38" i="9"/>
  <c r="R38" i="9"/>
  <c r="Q38" i="9"/>
  <c r="P38" i="9"/>
  <c r="O38" i="9"/>
  <c r="N38" i="9"/>
  <c r="L38" i="9"/>
  <c r="K38" i="9"/>
  <c r="J38" i="9"/>
  <c r="I38" i="9"/>
  <c r="H38" i="9"/>
  <c r="G38" i="9"/>
  <c r="F38" i="9"/>
  <c r="E38" i="9"/>
  <c r="D38" i="9"/>
  <c r="T37" i="9"/>
  <c r="T42" i="9"/>
  <c r="S37" i="9"/>
  <c r="S42" i="9"/>
  <c r="R37" i="9"/>
  <c r="R42" i="9"/>
  <c r="Q37" i="9"/>
  <c r="Q42" i="9"/>
  <c r="P37" i="9"/>
  <c r="P42" i="9"/>
  <c r="O37" i="9"/>
  <c r="O42" i="9"/>
  <c r="N37" i="9"/>
  <c r="N41" i="9"/>
  <c r="L37" i="9"/>
  <c r="L42" i="9"/>
  <c r="K37" i="9"/>
  <c r="K42" i="9"/>
  <c r="J37" i="9"/>
  <c r="J42" i="9"/>
  <c r="I37" i="9"/>
  <c r="I42" i="9"/>
  <c r="H37" i="9"/>
  <c r="H42" i="9"/>
  <c r="G37" i="9"/>
  <c r="G42" i="9"/>
  <c r="F37" i="9"/>
  <c r="F41" i="9"/>
  <c r="E37" i="9"/>
  <c r="E41" i="9"/>
  <c r="D37" i="9"/>
  <c r="D42" i="9"/>
  <c r="R125" i="9"/>
  <c r="R124" i="9"/>
  <c r="R123" i="9"/>
  <c r="R122" i="9"/>
  <c r="R127" i="9" s="1"/>
  <c r="R82" i="9"/>
  <c r="R81" i="9"/>
  <c r="R80" i="9"/>
  <c r="R79" i="9"/>
  <c r="R84" i="9" s="1"/>
  <c r="O68" i="10"/>
  <c r="O42" i="10"/>
  <c r="O84" i="10"/>
  <c r="O66" i="10"/>
  <c r="O48" i="10"/>
  <c r="O64" i="10"/>
  <c r="O62" i="10"/>
  <c r="O56" i="10"/>
  <c r="O54" i="10"/>
  <c r="O44" i="10"/>
  <c r="O38" i="10"/>
  <c r="O96" i="10"/>
  <c r="O92" i="10"/>
  <c r="O90" i="10"/>
  <c r="O80" i="10"/>
  <c r="O76" i="10"/>
  <c r="O74" i="10"/>
  <c r="O60" i="10"/>
  <c r="O58" i="10"/>
  <c r="O100" i="10"/>
  <c r="O88" i="10"/>
  <c r="O65" i="10"/>
  <c r="O51" i="10"/>
  <c r="O49" i="10"/>
  <c r="O47" i="10"/>
  <c r="O97" i="10"/>
  <c r="O89" i="10"/>
  <c r="O85" i="10"/>
  <c r="O81" i="10"/>
  <c r="O77" i="10"/>
  <c r="I41" i="9"/>
  <c r="E42" i="9"/>
  <c r="R41" i="9"/>
  <c r="F42" i="9"/>
  <c r="N42" i="9"/>
  <c r="D41" i="9"/>
  <c r="P41" i="9"/>
  <c r="T41" i="9"/>
  <c r="G41" i="9"/>
  <c r="K41" i="9"/>
  <c r="S41" i="9"/>
  <c r="O119" i="9"/>
  <c r="O118" i="9"/>
  <c r="O116" i="9"/>
  <c r="O115" i="9"/>
  <c r="O114" i="9"/>
  <c r="O112" i="9"/>
  <c r="O111" i="9"/>
  <c r="O110" i="9"/>
  <c r="O108" i="9"/>
  <c r="O107" i="9"/>
  <c r="O106" i="9"/>
  <c r="O104" i="9"/>
  <c r="O103" i="9"/>
  <c r="O102" i="9"/>
  <c r="O100" i="9"/>
  <c r="O99" i="9"/>
  <c r="O98" i="9"/>
  <c r="O96" i="9"/>
  <c r="O95" i="9"/>
  <c r="O94" i="9"/>
  <c r="O92" i="9"/>
  <c r="O91" i="9"/>
  <c r="O90" i="9"/>
  <c r="O89" i="9"/>
  <c r="S87" i="9"/>
  <c r="O77" i="9"/>
  <c r="O76" i="9"/>
  <c r="O75" i="9"/>
  <c r="O74" i="9"/>
  <c r="O73" i="9"/>
  <c r="O72" i="9"/>
  <c r="O71" i="9"/>
  <c r="O70" i="9"/>
  <c r="O69" i="9"/>
  <c r="O68" i="9"/>
  <c r="O67" i="9"/>
  <c r="O66" i="9"/>
  <c r="O65" i="9"/>
  <c r="O64" i="9"/>
  <c r="O63" i="9"/>
  <c r="O62" i="9"/>
  <c r="O60" i="9"/>
  <c r="O58" i="9"/>
  <c r="O56" i="9"/>
  <c r="O55" i="9"/>
  <c r="O54" i="9"/>
  <c r="N54" i="9"/>
  <c r="O53" i="9"/>
  <c r="O51" i="9"/>
  <c r="O50" i="9"/>
  <c r="N49" i="9"/>
  <c r="O48" i="9"/>
  <c r="O81" i="9" s="1"/>
  <c r="O47" i="9"/>
  <c r="T46" i="9"/>
  <c r="S46" i="9"/>
  <c r="Q46" i="9"/>
  <c r="O46" i="9"/>
  <c r="O82" i="9" s="1"/>
  <c r="N46" i="9"/>
  <c r="M46" i="9"/>
  <c r="L46" i="9"/>
  <c r="K46" i="9"/>
  <c r="H46" i="9"/>
  <c r="W6" i="3"/>
  <c r="G90" i="9" s="1"/>
  <c r="W7" i="3"/>
  <c r="W8" i="3"/>
  <c r="W9" i="3"/>
  <c r="W10" i="3"/>
  <c r="G94" i="9" s="1"/>
  <c r="W11" i="3"/>
  <c r="W12" i="3"/>
  <c r="W13" i="3"/>
  <c r="W14" i="3"/>
  <c r="G98" i="9" s="1"/>
  <c r="W15" i="3"/>
  <c r="W16" i="3"/>
  <c r="W17" i="3"/>
  <c r="W18" i="3"/>
  <c r="G102" i="9" s="1"/>
  <c r="W19" i="3"/>
  <c r="W20" i="3"/>
  <c r="W21" i="3"/>
  <c r="W22" i="3"/>
  <c r="G106" i="9" s="1"/>
  <c r="W23" i="3"/>
  <c r="W24" i="3"/>
  <c r="W25" i="3"/>
  <c r="W26" i="3"/>
  <c r="G110" i="9" s="1"/>
  <c r="W27" i="3"/>
  <c r="W28" i="3"/>
  <c r="W29" i="3"/>
  <c r="W30" i="3"/>
  <c r="G114" i="9" s="1"/>
  <c r="W31" i="3"/>
  <c r="W32" i="3"/>
  <c r="W33" i="3"/>
  <c r="W34" i="3"/>
  <c r="G118" i="9" s="1"/>
  <c r="W35" i="3"/>
  <c r="W36" i="3"/>
  <c r="W37" i="3"/>
  <c r="G119" i="6"/>
  <c r="W5" i="3"/>
  <c r="V6" i="3"/>
  <c r="G47" i="9" s="1"/>
  <c r="V7" i="3"/>
  <c r="V8" i="3"/>
  <c r="G49" i="9" s="1"/>
  <c r="V9" i="3"/>
  <c r="V10" i="3"/>
  <c r="V11" i="3"/>
  <c r="V12" i="3"/>
  <c r="G51" i="6" s="1"/>
  <c r="V13" i="3"/>
  <c r="V14" i="3"/>
  <c r="G55" i="9" s="1"/>
  <c r="V15" i="3"/>
  <c r="V16" i="3"/>
  <c r="G57" i="9" s="1"/>
  <c r="V17" i="3"/>
  <c r="V18" i="3"/>
  <c r="V19" i="3"/>
  <c r="V20" i="3"/>
  <c r="G59" i="6" s="1"/>
  <c r="V21" i="3"/>
  <c r="V22" i="3"/>
  <c r="G63" i="9" s="1"/>
  <c r="V23" i="3"/>
  <c r="V24" i="3"/>
  <c r="G65" i="9" s="1"/>
  <c r="V25" i="3"/>
  <c r="V26" i="3"/>
  <c r="V27" i="3"/>
  <c r="V28" i="3"/>
  <c r="G67" i="6" s="1"/>
  <c r="V29" i="3"/>
  <c r="V30" i="3"/>
  <c r="G71" i="9" s="1"/>
  <c r="V31" i="3"/>
  <c r="V32" i="3"/>
  <c r="G73" i="9" s="1"/>
  <c r="V33" i="3"/>
  <c r="V34" i="3"/>
  <c r="V35" i="3"/>
  <c r="V36" i="3"/>
  <c r="G75" i="6" s="1"/>
  <c r="V37" i="3"/>
  <c r="G76" i="6"/>
  <c r="V5" i="3"/>
  <c r="G67" i="10"/>
  <c r="G76" i="9"/>
  <c r="G63" i="10"/>
  <c r="G72" i="9"/>
  <c r="G59" i="10"/>
  <c r="G68" i="9"/>
  <c r="G55" i="10"/>
  <c r="G64" i="9"/>
  <c r="G51" i="10"/>
  <c r="G60" i="9"/>
  <c r="G37" i="10"/>
  <c r="G46" i="9"/>
  <c r="G68" i="10"/>
  <c r="G64" i="10"/>
  <c r="G62" i="10"/>
  <c r="G60" i="10"/>
  <c r="G56" i="10"/>
  <c r="G54" i="10"/>
  <c r="G52" i="10"/>
  <c r="G48" i="10"/>
  <c r="G46" i="10"/>
  <c r="G44" i="10"/>
  <c r="G40" i="10"/>
  <c r="G38" i="10"/>
  <c r="G100" i="10"/>
  <c r="G119" i="9"/>
  <c r="G98" i="10"/>
  <c r="G117" i="9"/>
  <c r="G96" i="10"/>
  <c r="G115" i="9"/>
  <c r="G94" i="10"/>
  <c r="G113" i="9"/>
  <c r="G92" i="10"/>
  <c r="G111" i="9"/>
  <c r="G90" i="10"/>
  <c r="G109" i="9"/>
  <c r="G88" i="10"/>
  <c r="G107" i="9"/>
  <c r="G86" i="10"/>
  <c r="G105" i="9"/>
  <c r="G84" i="10"/>
  <c r="G103" i="9"/>
  <c r="G82" i="10"/>
  <c r="G101" i="9"/>
  <c r="G80" i="10"/>
  <c r="G99" i="9"/>
  <c r="G78" i="10"/>
  <c r="G97" i="9"/>
  <c r="G76" i="10"/>
  <c r="G95" i="9"/>
  <c r="G74" i="10"/>
  <c r="G93" i="9"/>
  <c r="G72" i="10"/>
  <c r="G91" i="9"/>
  <c r="G44" i="6"/>
  <c r="G69" i="6"/>
  <c r="G61" i="6"/>
  <c r="G45" i="6"/>
  <c r="G117" i="6"/>
  <c r="G115" i="6"/>
  <c r="G113" i="6"/>
  <c r="G111" i="6"/>
  <c r="G109" i="6"/>
  <c r="G107" i="6"/>
  <c r="G105" i="6"/>
  <c r="G103" i="6"/>
  <c r="G101" i="6"/>
  <c r="G99" i="6"/>
  <c r="G97" i="6"/>
  <c r="G95" i="6"/>
  <c r="G93" i="6"/>
  <c r="G91" i="6"/>
  <c r="G89" i="6"/>
  <c r="G65" i="10"/>
  <c r="G74" i="9"/>
  <c r="G61" i="10"/>
  <c r="G70" i="9"/>
  <c r="G57" i="10"/>
  <c r="G66" i="9"/>
  <c r="G53" i="10"/>
  <c r="G62" i="9"/>
  <c r="G49" i="10"/>
  <c r="G58" i="9"/>
  <c r="G47" i="10"/>
  <c r="G56" i="9"/>
  <c r="G45" i="10"/>
  <c r="G54" i="9"/>
  <c r="G43" i="10"/>
  <c r="G52" i="9"/>
  <c r="G41" i="10"/>
  <c r="G50" i="9"/>
  <c r="G39" i="10"/>
  <c r="G48" i="9"/>
  <c r="G70" i="10"/>
  <c r="G89" i="9"/>
  <c r="G99" i="10"/>
  <c r="G95" i="10"/>
  <c r="G91" i="10"/>
  <c r="G87" i="10"/>
  <c r="G83" i="10"/>
  <c r="G79" i="10"/>
  <c r="G75" i="10"/>
  <c r="G71" i="10"/>
  <c r="G74" i="6"/>
  <c r="G72" i="6"/>
  <c r="G70" i="6"/>
  <c r="G68" i="6"/>
  <c r="G66" i="6"/>
  <c r="G64" i="6"/>
  <c r="G62" i="6"/>
  <c r="G60" i="6"/>
  <c r="G58" i="6"/>
  <c r="G56" i="6"/>
  <c r="G54" i="6"/>
  <c r="G52" i="6"/>
  <c r="G50" i="6"/>
  <c r="G48" i="6"/>
  <c r="G46" i="6"/>
  <c r="G87" i="6"/>
  <c r="G114" i="6"/>
  <c r="G98" i="6"/>
  <c r="G90" i="6"/>
  <c r="BH5" i="3"/>
  <c r="R44" i="6" s="1"/>
  <c r="BH6" i="3"/>
  <c r="AH52" i="6"/>
  <c r="DZ6" i="3"/>
  <c r="AH45" i="6"/>
  <c r="EA6" i="3"/>
  <c r="AH88" i="6"/>
  <c r="DZ7" i="3"/>
  <c r="AH46" i="6"/>
  <c r="EA7" i="3"/>
  <c r="AH89" i="6"/>
  <c r="DZ8" i="3"/>
  <c r="AH47" i="6"/>
  <c r="EA8" i="3"/>
  <c r="AH90" i="6"/>
  <c r="DZ9" i="3"/>
  <c r="AH48" i="6"/>
  <c r="EA9" i="3"/>
  <c r="AH91" i="6"/>
  <c r="DZ10" i="3"/>
  <c r="AH49" i="6"/>
  <c r="EA10" i="3"/>
  <c r="AH92" i="6"/>
  <c r="DZ11" i="3"/>
  <c r="AH50" i="6"/>
  <c r="EA11" i="3"/>
  <c r="AH93" i="6"/>
  <c r="DZ12" i="3"/>
  <c r="AH51" i="6"/>
  <c r="EA12" i="3"/>
  <c r="AH94" i="6"/>
  <c r="EA13" i="3"/>
  <c r="AH95" i="6"/>
  <c r="DZ14" i="3"/>
  <c r="AH53" i="6"/>
  <c r="EA14" i="3"/>
  <c r="AH96" i="6"/>
  <c r="DZ15" i="3"/>
  <c r="AH54" i="6"/>
  <c r="EA15" i="3"/>
  <c r="AH97" i="6"/>
  <c r="DZ16" i="3"/>
  <c r="AH55" i="6"/>
  <c r="EA16" i="3"/>
  <c r="AH98" i="6"/>
  <c r="DZ17" i="3"/>
  <c r="AH56" i="6"/>
  <c r="EA17" i="3"/>
  <c r="AH99" i="6"/>
  <c r="DZ18" i="3"/>
  <c r="AH57" i="6"/>
  <c r="EA18" i="3"/>
  <c r="AH100" i="6"/>
  <c r="DZ19" i="3"/>
  <c r="AH58" i="6"/>
  <c r="EA19" i="3"/>
  <c r="AH101" i="6"/>
  <c r="DZ20" i="3"/>
  <c r="AH59" i="6"/>
  <c r="EA20" i="3"/>
  <c r="AH102" i="6"/>
  <c r="DZ21" i="3"/>
  <c r="AH60" i="6"/>
  <c r="EA21" i="3"/>
  <c r="AH103" i="6"/>
  <c r="DZ22" i="3"/>
  <c r="AH61" i="6"/>
  <c r="EA22" i="3"/>
  <c r="AH104" i="6"/>
  <c r="DZ23" i="3"/>
  <c r="AH62" i="6"/>
  <c r="EA23" i="3"/>
  <c r="AH105" i="6"/>
  <c r="DZ24" i="3"/>
  <c r="AH63" i="6"/>
  <c r="EA24" i="3"/>
  <c r="AH106" i="6"/>
  <c r="DZ25" i="3"/>
  <c r="AH64" i="6"/>
  <c r="EA25" i="3"/>
  <c r="AH107" i="6"/>
  <c r="DZ26" i="3"/>
  <c r="AH65" i="6"/>
  <c r="EA26" i="3"/>
  <c r="AH108" i="6"/>
  <c r="DZ27" i="3"/>
  <c r="AH66" i="6"/>
  <c r="EA27" i="3"/>
  <c r="AH109" i="6"/>
  <c r="DZ28" i="3"/>
  <c r="AH67" i="6"/>
  <c r="EA28" i="3"/>
  <c r="AH110" i="6"/>
  <c r="DZ29" i="3"/>
  <c r="AH68" i="6"/>
  <c r="EA29" i="3"/>
  <c r="AH111" i="6"/>
  <c r="DZ30" i="3"/>
  <c r="AH69" i="6"/>
  <c r="EA30" i="3"/>
  <c r="AH112" i="6"/>
  <c r="DZ31" i="3"/>
  <c r="AH70" i="6"/>
  <c r="EA31" i="3"/>
  <c r="AH113" i="6"/>
  <c r="DZ32" i="3"/>
  <c r="AH71" i="6"/>
  <c r="EA32" i="3"/>
  <c r="AH114" i="6"/>
  <c r="DZ33" i="3"/>
  <c r="AH72" i="6"/>
  <c r="EA33" i="3"/>
  <c r="AH115" i="6"/>
  <c r="DZ34" i="3"/>
  <c r="AH73" i="6"/>
  <c r="EA34" i="3"/>
  <c r="AH116" i="6"/>
  <c r="DZ35" i="3"/>
  <c r="AH74" i="6"/>
  <c r="EA35" i="3"/>
  <c r="AH117" i="6"/>
  <c r="DZ36" i="3"/>
  <c r="AH75" i="6"/>
  <c r="EA36" i="3"/>
  <c r="AH118" i="6"/>
  <c r="DZ37" i="3"/>
  <c r="AH76" i="6"/>
  <c r="EA37" i="3"/>
  <c r="AH119" i="6"/>
  <c r="EA5" i="3"/>
  <c r="AH87" i="6"/>
  <c r="DZ5" i="3"/>
  <c r="AH44" i="6"/>
  <c r="BI6" i="3"/>
  <c r="BI7" i="3"/>
  <c r="BI8" i="3"/>
  <c r="BI9" i="3"/>
  <c r="BI10" i="3"/>
  <c r="BI11" i="3"/>
  <c r="BI12" i="3"/>
  <c r="BI13" i="3"/>
  <c r="BI14" i="3"/>
  <c r="BI15" i="3"/>
  <c r="BI16" i="3"/>
  <c r="BI17" i="3"/>
  <c r="BI18" i="3"/>
  <c r="BI19" i="3"/>
  <c r="BI20" i="3"/>
  <c r="BI21" i="3"/>
  <c r="BI22" i="3"/>
  <c r="BI23" i="3"/>
  <c r="BI24" i="3"/>
  <c r="BI25" i="3"/>
  <c r="BI26" i="3"/>
  <c r="BI27" i="3"/>
  <c r="BI28" i="3"/>
  <c r="BI29" i="3"/>
  <c r="BI30" i="3"/>
  <c r="BI31" i="3"/>
  <c r="BI32" i="3"/>
  <c r="BI33" i="3"/>
  <c r="BI34" i="3"/>
  <c r="BI35" i="3"/>
  <c r="BI36" i="3"/>
  <c r="BI37" i="3"/>
  <c r="BI5" i="3"/>
  <c r="BH7" i="3"/>
  <c r="BH8" i="3"/>
  <c r="BH9" i="3"/>
  <c r="BH10" i="3"/>
  <c r="BH11" i="3"/>
  <c r="BH12" i="3"/>
  <c r="BH13" i="3"/>
  <c r="BH14" i="3"/>
  <c r="BH15" i="3"/>
  <c r="BH16" i="3"/>
  <c r="BH17" i="3"/>
  <c r="BH18" i="3"/>
  <c r="BH19" i="3"/>
  <c r="BH20" i="3"/>
  <c r="BH21" i="3"/>
  <c r="BH22" i="3"/>
  <c r="BH23" i="3"/>
  <c r="BH24" i="3"/>
  <c r="BH25" i="3"/>
  <c r="BH26" i="3"/>
  <c r="BH27" i="3"/>
  <c r="BH28" i="3"/>
  <c r="BH29" i="3"/>
  <c r="BH30" i="3"/>
  <c r="BH31" i="3"/>
  <c r="BH32" i="3"/>
  <c r="BH33" i="3"/>
  <c r="BH34" i="3"/>
  <c r="BH35" i="3"/>
  <c r="BH36" i="3"/>
  <c r="BH37" i="3"/>
  <c r="AD88" i="6"/>
  <c r="AD89" i="6"/>
  <c r="AD90" i="6"/>
  <c r="AD92" i="6"/>
  <c r="AD93" i="6"/>
  <c r="AD94" i="6"/>
  <c r="AD96" i="6"/>
  <c r="AD97" i="6"/>
  <c r="AD98" i="6"/>
  <c r="AD100" i="6"/>
  <c r="AD101" i="6"/>
  <c r="AD102" i="6"/>
  <c r="AD104" i="6"/>
  <c r="AD105" i="6"/>
  <c r="AD106" i="6"/>
  <c r="AD108" i="6"/>
  <c r="AD109" i="6"/>
  <c r="AD110" i="6"/>
  <c r="AD112" i="6"/>
  <c r="AD113" i="6"/>
  <c r="AD114" i="6"/>
  <c r="AD116" i="6"/>
  <c r="AD117" i="6"/>
  <c r="AD119" i="6"/>
  <c r="AA88" i="6"/>
  <c r="AA89" i="6"/>
  <c r="AA90" i="6"/>
  <c r="AA91" i="6"/>
  <c r="AA92" i="6"/>
  <c r="AA93" i="6"/>
  <c r="AA94" i="6"/>
  <c r="AA95" i="6"/>
  <c r="AA96" i="6"/>
  <c r="AA97" i="6"/>
  <c r="AA98" i="6"/>
  <c r="AA99" i="6"/>
  <c r="AA100" i="6"/>
  <c r="AA101" i="6"/>
  <c r="AA102" i="6"/>
  <c r="AA103" i="6"/>
  <c r="AA104" i="6"/>
  <c r="AA105" i="6"/>
  <c r="AA106" i="6"/>
  <c r="AA107" i="6"/>
  <c r="AA108" i="6"/>
  <c r="AA109" i="6"/>
  <c r="AA110" i="6"/>
  <c r="AA111" i="6"/>
  <c r="AA112" i="6"/>
  <c r="AA113" i="6"/>
  <c r="AA114" i="6"/>
  <c r="AA115" i="6"/>
  <c r="AA116" i="6"/>
  <c r="AA117" i="6"/>
  <c r="AA118" i="6"/>
  <c r="AA119"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K100" i="6"/>
  <c r="AL88" i="6"/>
  <c r="AL89" i="6"/>
  <c r="AL90" i="6"/>
  <c r="AL91" i="6"/>
  <c r="AL92" i="6"/>
  <c r="AL93" i="6"/>
  <c r="AL94" i="6"/>
  <c r="AL95" i="6"/>
  <c r="AL96" i="6"/>
  <c r="AL97" i="6"/>
  <c r="AL98" i="6"/>
  <c r="AL99" i="6"/>
  <c r="AL100" i="6"/>
  <c r="AL101" i="6"/>
  <c r="AL102" i="6"/>
  <c r="AL103" i="6"/>
  <c r="AL104" i="6"/>
  <c r="AL105" i="6"/>
  <c r="AL106" i="6"/>
  <c r="AL107" i="6"/>
  <c r="AL108" i="6"/>
  <c r="AL109" i="6"/>
  <c r="AL110" i="6"/>
  <c r="AL111" i="6"/>
  <c r="AL112" i="6"/>
  <c r="AL113" i="6"/>
  <c r="AL114" i="6"/>
  <c r="AL115" i="6"/>
  <c r="AL116" i="6"/>
  <c r="AL117" i="6"/>
  <c r="AL118" i="6"/>
  <c r="AL119" i="6"/>
  <c r="AL87" i="6"/>
  <c r="AD87" i="6"/>
  <c r="AA87" i="6"/>
  <c r="Z79" i="3"/>
  <c r="N87" i="6"/>
  <c r="AL45" i="6"/>
  <c r="AL46" i="6"/>
  <c r="AL47" i="6"/>
  <c r="AL48" i="6"/>
  <c r="AL49" i="6"/>
  <c r="AL50" i="6"/>
  <c r="AL51" i="6"/>
  <c r="AL52" i="6"/>
  <c r="AL53" i="6"/>
  <c r="AL54" i="6"/>
  <c r="AL55" i="6"/>
  <c r="AL56" i="6"/>
  <c r="AL57" i="6"/>
  <c r="AL58" i="6"/>
  <c r="AL59" i="6"/>
  <c r="AL60" i="6"/>
  <c r="AL61" i="6"/>
  <c r="AL62" i="6"/>
  <c r="AL63" i="6"/>
  <c r="AL64" i="6"/>
  <c r="AL65" i="6"/>
  <c r="AL66" i="6"/>
  <c r="AL67" i="6"/>
  <c r="AL68" i="6"/>
  <c r="AL69" i="6"/>
  <c r="AL70" i="6"/>
  <c r="AL71" i="6"/>
  <c r="AL72" i="6"/>
  <c r="AL73" i="6"/>
  <c r="AL74" i="6"/>
  <c r="AL75" i="6"/>
  <c r="AL76" i="6"/>
  <c r="AI85" i="6"/>
  <c r="AD45" i="6"/>
  <c r="AD46" i="6"/>
  <c r="AD48" i="6"/>
  <c r="AD49" i="6"/>
  <c r="AD50" i="6"/>
  <c r="AD51" i="6"/>
  <c r="AD52" i="6"/>
  <c r="AD53" i="6"/>
  <c r="AD54" i="6"/>
  <c r="AD55" i="6"/>
  <c r="AD56" i="6"/>
  <c r="AD58" i="6"/>
  <c r="AD59" i="6"/>
  <c r="AD61" i="6"/>
  <c r="AD62" i="6"/>
  <c r="AD63" i="6"/>
  <c r="AD65" i="6"/>
  <c r="AD66" i="6"/>
  <c r="AD67" i="6"/>
  <c r="AD69" i="6"/>
  <c r="AD70" i="6"/>
  <c r="AD71" i="6"/>
  <c r="AD73" i="6"/>
  <c r="AD74" i="6"/>
  <c r="AD75" i="6"/>
  <c r="AC46" i="6"/>
  <c r="AC52" i="6"/>
  <c r="AA45" i="6"/>
  <c r="AA46" i="6"/>
  <c r="AA47" i="6"/>
  <c r="AA48" i="6"/>
  <c r="AA49" i="6"/>
  <c r="AA50" i="6"/>
  <c r="AA51" i="6"/>
  <c r="AA52" i="6"/>
  <c r="AA53" i="6"/>
  <c r="AA54" i="6"/>
  <c r="AA55" i="6"/>
  <c r="AA56" i="6"/>
  <c r="AA57" i="6"/>
  <c r="AA58" i="6"/>
  <c r="AA59" i="6"/>
  <c r="AA60" i="6"/>
  <c r="AA61" i="6"/>
  <c r="AA62" i="6"/>
  <c r="AA63" i="6"/>
  <c r="AA64" i="6"/>
  <c r="AA65" i="6"/>
  <c r="AA66" i="6"/>
  <c r="AA67" i="6"/>
  <c r="AA68" i="6"/>
  <c r="AA69" i="6"/>
  <c r="AA70" i="6"/>
  <c r="AA71" i="6"/>
  <c r="AA72" i="6"/>
  <c r="AA73" i="6"/>
  <c r="AA74" i="6"/>
  <c r="AA75" i="6"/>
  <c r="AA76" i="6"/>
  <c r="Z52" i="6"/>
  <c r="Z59" i="6"/>
  <c r="Z76" i="6"/>
  <c r="Y52" i="6"/>
  <c r="Y59" i="6"/>
  <c r="X47" i="6"/>
  <c r="X52" i="6"/>
  <c r="W52"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AK44" i="6"/>
  <c r="AI44" i="6"/>
  <c r="AF44" i="6"/>
  <c r="AE44" i="6"/>
  <c r="AD44" i="6"/>
  <c r="AA44" i="6"/>
  <c r="X44" i="6"/>
  <c r="W44" i="6"/>
  <c r="N44" i="6"/>
  <c r="J44" i="6"/>
  <c r="DS6" i="3"/>
  <c r="DS7" i="3"/>
  <c r="DS8" i="3"/>
  <c r="DS9" i="3"/>
  <c r="DS10" i="3"/>
  <c r="DS11" i="3"/>
  <c r="DS12" i="3"/>
  <c r="DS13" i="3"/>
  <c r="DS14" i="3"/>
  <c r="DS15" i="3"/>
  <c r="DS16" i="3"/>
  <c r="DS17" i="3"/>
  <c r="DS18" i="3"/>
  <c r="DS19" i="3"/>
  <c r="DS20" i="3"/>
  <c r="DS21" i="3"/>
  <c r="DS22" i="3"/>
  <c r="DS23" i="3"/>
  <c r="DS24" i="3"/>
  <c r="DS25" i="3"/>
  <c r="DS26" i="3"/>
  <c r="DS27" i="3"/>
  <c r="DS28" i="3"/>
  <c r="DS29" i="3"/>
  <c r="DS30" i="3"/>
  <c r="DS31" i="3"/>
  <c r="DS32" i="3"/>
  <c r="DS33" i="3"/>
  <c r="DS34" i="3"/>
  <c r="DS35" i="3"/>
  <c r="DS36" i="3"/>
  <c r="DS37" i="3"/>
  <c r="AF119" i="6"/>
  <c r="DS5" i="3"/>
  <c r="DR6" i="3"/>
  <c r="DR7" i="3"/>
  <c r="DR8" i="3"/>
  <c r="DR9" i="3"/>
  <c r="DR10" i="3"/>
  <c r="DR11" i="3"/>
  <c r="DR12" i="3"/>
  <c r="DR13" i="3"/>
  <c r="DR14" i="3"/>
  <c r="DR15" i="3"/>
  <c r="DR16" i="3"/>
  <c r="DR17" i="3"/>
  <c r="DR18" i="3"/>
  <c r="DR19" i="3"/>
  <c r="DR20" i="3"/>
  <c r="DR21" i="3"/>
  <c r="DR22" i="3"/>
  <c r="DR23" i="3"/>
  <c r="DR24" i="3"/>
  <c r="DR25" i="3"/>
  <c r="DR26" i="3"/>
  <c r="DR27" i="3"/>
  <c r="DR28" i="3"/>
  <c r="DR29" i="3"/>
  <c r="DR30" i="3"/>
  <c r="DR31" i="3"/>
  <c r="DR32" i="3"/>
  <c r="DR33" i="3"/>
  <c r="DR34" i="3"/>
  <c r="DR35" i="3"/>
  <c r="DR36" i="3"/>
  <c r="DR37" i="3"/>
  <c r="AF76" i="6"/>
  <c r="DR4" i="2"/>
  <c r="DM6" i="3"/>
  <c r="DM7" i="3"/>
  <c r="DM8" i="3"/>
  <c r="DM9" i="3"/>
  <c r="DM10" i="3"/>
  <c r="DM11" i="3"/>
  <c r="DM12" i="3"/>
  <c r="DM13" i="3"/>
  <c r="DM14" i="3"/>
  <c r="DM15" i="3"/>
  <c r="DM16" i="3"/>
  <c r="DM17" i="3"/>
  <c r="DM18" i="3"/>
  <c r="DM19" i="3"/>
  <c r="DM20" i="3"/>
  <c r="DM21" i="3"/>
  <c r="DM22" i="3"/>
  <c r="DM23" i="3"/>
  <c r="DM24" i="3"/>
  <c r="DM25" i="3"/>
  <c r="DM26" i="3"/>
  <c r="DM27" i="3"/>
  <c r="DM28" i="3"/>
  <c r="DM29" i="3"/>
  <c r="DM30" i="3"/>
  <c r="DM31" i="3"/>
  <c r="DM32" i="3"/>
  <c r="DM33" i="3"/>
  <c r="DM34" i="3"/>
  <c r="DM35" i="3"/>
  <c r="DM36" i="3"/>
  <c r="DM37" i="3"/>
  <c r="AE119" i="6"/>
  <c r="DM5" i="3"/>
  <c r="DL6" i="3"/>
  <c r="DL7" i="3"/>
  <c r="DL8" i="3"/>
  <c r="DL9" i="3"/>
  <c r="DL10" i="3"/>
  <c r="DL11" i="3"/>
  <c r="DL12" i="3"/>
  <c r="DL13" i="3"/>
  <c r="DL14" i="3"/>
  <c r="DL15" i="3"/>
  <c r="DL16" i="3"/>
  <c r="DL17" i="3"/>
  <c r="DL18" i="3"/>
  <c r="DL19" i="3"/>
  <c r="DL20" i="3"/>
  <c r="DL21" i="3"/>
  <c r="DL22" i="3"/>
  <c r="DL23" i="3"/>
  <c r="DL24" i="3"/>
  <c r="DL25" i="3"/>
  <c r="DL26" i="3"/>
  <c r="DL27" i="3"/>
  <c r="DL28" i="3"/>
  <c r="DL29" i="3"/>
  <c r="DL30" i="3"/>
  <c r="DL31" i="3"/>
  <c r="DL32" i="3"/>
  <c r="DL33" i="3"/>
  <c r="DL34" i="3"/>
  <c r="DL35" i="3"/>
  <c r="DL36" i="3"/>
  <c r="DL37" i="3"/>
  <c r="AE76" i="6"/>
  <c r="DT4" i="1"/>
  <c r="DT5" i="1"/>
  <c r="DY4" i="2"/>
  <c r="CY6" i="3"/>
  <c r="AB88" i="6" s="1"/>
  <c r="CY7" i="3"/>
  <c r="AB89" i="6" s="1"/>
  <c r="CY8" i="3"/>
  <c r="AB90" i="6" s="1"/>
  <c r="CY9" i="3"/>
  <c r="AB91" i="6" s="1"/>
  <c r="CY10" i="3"/>
  <c r="AB92" i="6" s="1"/>
  <c r="CY11" i="3"/>
  <c r="AB93" i="6" s="1"/>
  <c r="CY12" i="3"/>
  <c r="AB94" i="6" s="1"/>
  <c r="CY13" i="3"/>
  <c r="AB95" i="6" s="1"/>
  <c r="CY14" i="3"/>
  <c r="AB96" i="6" s="1"/>
  <c r="CY15" i="3"/>
  <c r="AB97" i="6" s="1"/>
  <c r="CY16" i="3"/>
  <c r="AB98" i="6" s="1"/>
  <c r="CY17" i="3"/>
  <c r="AB99" i="6" s="1"/>
  <c r="CY18" i="3"/>
  <c r="AB100" i="6" s="1"/>
  <c r="CY19" i="3"/>
  <c r="AB101" i="6" s="1"/>
  <c r="CY20" i="3"/>
  <c r="AB102" i="6" s="1"/>
  <c r="CY21" i="3"/>
  <c r="AB103" i="6" s="1"/>
  <c r="CY22" i="3"/>
  <c r="AB104" i="6" s="1"/>
  <c r="CY23" i="3"/>
  <c r="AB105" i="6" s="1"/>
  <c r="CY24" i="3"/>
  <c r="AB106" i="6" s="1"/>
  <c r="CY25" i="3"/>
  <c r="AB107" i="6" s="1"/>
  <c r="CY26" i="3"/>
  <c r="AB108" i="6" s="1"/>
  <c r="CY27" i="3"/>
  <c r="AB109" i="6" s="1"/>
  <c r="CY28" i="3"/>
  <c r="AB110" i="6" s="1"/>
  <c r="CY29" i="3"/>
  <c r="AB111" i="6" s="1"/>
  <c r="CY30" i="3"/>
  <c r="AB112" i="6" s="1"/>
  <c r="CY31" i="3"/>
  <c r="AB113" i="6" s="1"/>
  <c r="CY32" i="3"/>
  <c r="AB114" i="6" s="1"/>
  <c r="CY33" i="3"/>
  <c r="AB115" i="6" s="1"/>
  <c r="CY34" i="3"/>
  <c r="AB116" i="6" s="1"/>
  <c r="CY35" i="3"/>
  <c r="AB117" i="6" s="1"/>
  <c r="CY36" i="3"/>
  <c r="AB118" i="6" s="1"/>
  <c r="CY37" i="3"/>
  <c r="AB119" i="6" s="1"/>
  <c r="CY5" i="3"/>
  <c r="AB87" i="6" s="1"/>
  <c r="CX6" i="3"/>
  <c r="AB45" i="6" s="1"/>
  <c r="CX5" i="3"/>
  <c r="AB44" i="6" s="1"/>
  <c r="CX7" i="3"/>
  <c r="AB46" i="6" s="1"/>
  <c r="CX8" i="3"/>
  <c r="AB47" i="6" s="1"/>
  <c r="CX9" i="3"/>
  <c r="AB48" i="6" s="1"/>
  <c r="CX10" i="3"/>
  <c r="AB49" i="6" s="1"/>
  <c r="CX11" i="3"/>
  <c r="AB50" i="6" s="1"/>
  <c r="CX12" i="3"/>
  <c r="AB51" i="6" s="1"/>
  <c r="CX13" i="3"/>
  <c r="AB52" i="6" s="1"/>
  <c r="CX14" i="3"/>
  <c r="AB53" i="6" s="1"/>
  <c r="CX15" i="3"/>
  <c r="AB54" i="6" s="1"/>
  <c r="CX16" i="3"/>
  <c r="AB55" i="6" s="1"/>
  <c r="CX17" i="3"/>
  <c r="AB56" i="6" s="1"/>
  <c r="CX18" i="3"/>
  <c r="AB57" i="6" s="1"/>
  <c r="CX19" i="3"/>
  <c r="AB58" i="6" s="1"/>
  <c r="CX20" i="3"/>
  <c r="AB59" i="6" s="1"/>
  <c r="CX21" i="3"/>
  <c r="AB60" i="6" s="1"/>
  <c r="CX22" i="3"/>
  <c r="AB61" i="6" s="1"/>
  <c r="CX23" i="3"/>
  <c r="AB62" i="6" s="1"/>
  <c r="CX24" i="3"/>
  <c r="AB63" i="6" s="1"/>
  <c r="CX25" i="3"/>
  <c r="AB64" i="6" s="1"/>
  <c r="CX26" i="3"/>
  <c r="AB65" i="6" s="1"/>
  <c r="CX27" i="3"/>
  <c r="AB66" i="6" s="1"/>
  <c r="CX28" i="3"/>
  <c r="AB67" i="6" s="1"/>
  <c r="CX29" i="3"/>
  <c r="AB68" i="6" s="1"/>
  <c r="CX30" i="3"/>
  <c r="AB69" i="6" s="1"/>
  <c r="CX31" i="3"/>
  <c r="AB70" i="6" s="1"/>
  <c r="CX32" i="3"/>
  <c r="AB71" i="6" s="1"/>
  <c r="CX33" i="3"/>
  <c r="AB72" i="6" s="1"/>
  <c r="CX34" i="3"/>
  <c r="AB73" i="6" s="1"/>
  <c r="CX35" i="3"/>
  <c r="AB74" i="6"/>
  <c r="CX36" i="3"/>
  <c r="AB75" i="6"/>
  <c r="CX37" i="3"/>
  <c r="AB76" i="6"/>
  <c r="EJ5" i="3"/>
  <c r="AJ44" i="6"/>
  <c r="DD5" i="3"/>
  <c r="AC44" i="6"/>
  <c r="CL5" i="3"/>
  <c r="Y44" i="6"/>
  <c r="BX5" i="3"/>
  <c r="V44" i="6"/>
  <c r="BT6" i="3"/>
  <c r="BT7" i="3"/>
  <c r="BT8" i="3"/>
  <c r="BT9" i="3"/>
  <c r="BT10" i="3"/>
  <c r="BT11" i="3"/>
  <c r="BT12" i="3"/>
  <c r="BT13" i="3"/>
  <c r="BT14" i="3"/>
  <c r="BT15" i="3"/>
  <c r="BT16" i="3"/>
  <c r="BT17" i="3"/>
  <c r="BT18" i="3"/>
  <c r="BT19" i="3"/>
  <c r="M51" i="10" s="1"/>
  <c r="BT20" i="3"/>
  <c r="BT21" i="3"/>
  <c r="BT22" i="3"/>
  <c r="BT23" i="3"/>
  <c r="BT24" i="3"/>
  <c r="BT25" i="3"/>
  <c r="BT26" i="3"/>
  <c r="BT27" i="3"/>
  <c r="BT28" i="3"/>
  <c r="BT29" i="3"/>
  <c r="BT30" i="3"/>
  <c r="BT31" i="3"/>
  <c r="BT32" i="3"/>
  <c r="BT33" i="3"/>
  <c r="BT34" i="3"/>
  <c r="BT35" i="3"/>
  <c r="BT36" i="3"/>
  <c r="BT37" i="3"/>
  <c r="U76" i="6"/>
  <c r="U44" i="6"/>
  <c r="BP6" i="3"/>
  <c r="BP7" i="3"/>
  <c r="BP8" i="3"/>
  <c r="BP9" i="3"/>
  <c r="BP10" i="3"/>
  <c r="BP11" i="3"/>
  <c r="BP12" i="3"/>
  <c r="BP13" i="3"/>
  <c r="BP14" i="3"/>
  <c r="BP15" i="3"/>
  <c r="BP16" i="3"/>
  <c r="BP17" i="3"/>
  <c r="BP18" i="3"/>
  <c r="BP19" i="3"/>
  <c r="BP20" i="3"/>
  <c r="BP21" i="3"/>
  <c r="BP22" i="3"/>
  <c r="BP23" i="3"/>
  <c r="BP24" i="3"/>
  <c r="BP25" i="3"/>
  <c r="BP26" i="3"/>
  <c r="BP27" i="3"/>
  <c r="BP28" i="3"/>
  <c r="BP29" i="3"/>
  <c r="BP30" i="3"/>
  <c r="BP31" i="3"/>
  <c r="BP32" i="3"/>
  <c r="BP33" i="3"/>
  <c r="BP34" i="3"/>
  <c r="BP35" i="3"/>
  <c r="BP36" i="3"/>
  <c r="BP37" i="3"/>
  <c r="T76" i="6" s="1"/>
  <c r="T44" i="6"/>
  <c r="BL6" i="3"/>
  <c r="BL7" i="3"/>
  <c r="BL8" i="3"/>
  <c r="BL9" i="3"/>
  <c r="BL10" i="3"/>
  <c r="BL11" i="3"/>
  <c r="BL12" i="3"/>
  <c r="BL13" i="3"/>
  <c r="BL14" i="3"/>
  <c r="BL15" i="3"/>
  <c r="BL16" i="3"/>
  <c r="BL17" i="3"/>
  <c r="BL18" i="3"/>
  <c r="BL19" i="3"/>
  <c r="BL20" i="3"/>
  <c r="BL21" i="3"/>
  <c r="BL22" i="3"/>
  <c r="BL23" i="3"/>
  <c r="BL24" i="3"/>
  <c r="BL25" i="3"/>
  <c r="BL26" i="3"/>
  <c r="BL27" i="3"/>
  <c r="BL28" i="3"/>
  <c r="BL29" i="3"/>
  <c r="BL30" i="3"/>
  <c r="BL31" i="3"/>
  <c r="BL32" i="3"/>
  <c r="BL33" i="3"/>
  <c r="BL34" i="3"/>
  <c r="BL35" i="3"/>
  <c r="BL36" i="3"/>
  <c r="BL37" i="3"/>
  <c r="S76" i="6" s="1"/>
  <c r="S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BD6" i="3"/>
  <c r="Q45" i="6"/>
  <c r="BD7" i="3"/>
  <c r="Q46" i="6"/>
  <c r="BD8" i="3"/>
  <c r="Q47" i="6"/>
  <c r="BD9" i="3"/>
  <c r="Q48" i="6"/>
  <c r="BD10" i="3"/>
  <c r="Q49" i="6"/>
  <c r="BD11" i="3"/>
  <c r="Q50" i="6"/>
  <c r="BD12" i="3"/>
  <c r="Q51" i="6"/>
  <c r="BD13" i="3"/>
  <c r="Q52" i="6"/>
  <c r="BD14" i="3"/>
  <c r="Q53" i="6"/>
  <c r="BD15" i="3"/>
  <c r="Q54" i="6"/>
  <c r="BD16" i="3"/>
  <c r="Q55" i="6"/>
  <c r="BD17" i="3"/>
  <c r="Q56" i="6"/>
  <c r="BD18" i="3"/>
  <c r="Q57" i="6"/>
  <c r="BD19" i="3"/>
  <c r="Q58" i="6"/>
  <c r="BD20" i="3"/>
  <c r="Q59" i="6"/>
  <c r="BD21" i="3"/>
  <c r="Q60" i="6"/>
  <c r="BD22" i="3"/>
  <c r="Q61" i="6"/>
  <c r="BD23" i="3"/>
  <c r="Q62" i="6"/>
  <c r="BD24" i="3"/>
  <c r="Q63" i="6"/>
  <c r="BD25" i="3"/>
  <c r="Q64" i="6"/>
  <c r="BD26" i="3"/>
  <c r="Q65" i="6"/>
  <c r="BD27" i="3"/>
  <c r="Q66" i="6"/>
  <c r="BD28" i="3"/>
  <c r="Q67" i="6"/>
  <c r="BD29" i="3"/>
  <c r="Q68" i="6"/>
  <c r="BD30" i="3"/>
  <c r="Q69" i="6"/>
  <c r="BD31" i="3"/>
  <c r="Q70" i="6"/>
  <c r="BD32" i="3"/>
  <c r="Q71" i="6"/>
  <c r="BD33" i="3"/>
  <c r="Q72" i="6"/>
  <c r="BD34" i="3"/>
  <c r="Q73" i="6"/>
  <c r="BD35" i="3"/>
  <c r="Q74" i="6"/>
  <c r="BD36" i="3"/>
  <c r="Q75" i="6"/>
  <c r="BD37" i="3"/>
  <c r="Q76" i="6"/>
  <c r="BD5" i="3"/>
  <c r="Q44" i="6"/>
  <c r="P76" i="6"/>
  <c r="AZ5" i="3"/>
  <c r="AV6" i="3"/>
  <c r="O45" i="6" s="1"/>
  <c r="AV7" i="3"/>
  <c r="O46" i="6" s="1"/>
  <c r="AV8" i="3"/>
  <c r="O47" i="6" s="1"/>
  <c r="AV9" i="3"/>
  <c r="O48" i="6" s="1"/>
  <c r="AV10" i="3"/>
  <c r="O49" i="6" s="1"/>
  <c r="AV11" i="3"/>
  <c r="O50" i="6" s="1"/>
  <c r="AV12" i="3"/>
  <c r="O51" i="6" s="1"/>
  <c r="AV13" i="3"/>
  <c r="O52" i="6" s="1"/>
  <c r="AV14" i="3"/>
  <c r="O53" i="6" s="1"/>
  <c r="AV15" i="3"/>
  <c r="O54" i="6" s="1"/>
  <c r="AV16" i="3"/>
  <c r="O55" i="6" s="1"/>
  <c r="AV17" i="3"/>
  <c r="O56" i="6" s="1"/>
  <c r="AV18" i="3"/>
  <c r="O57" i="6" s="1"/>
  <c r="AV19" i="3"/>
  <c r="O58" i="6" s="1"/>
  <c r="AV20" i="3"/>
  <c r="O59" i="6" s="1"/>
  <c r="AV21" i="3"/>
  <c r="O60" i="6" s="1"/>
  <c r="AV22" i="3"/>
  <c r="O61" i="6" s="1"/>
  <c r="AV23" i="3"/>
  <c r="O62" i="6" s="1"/>
  <c r="AV24" i="3"/>
  <c r="O63" i="6" s="1"/>
  <c r="AV25" i="3"/>
  <c r="O64" i="6" s="1"/>
  <c r="AV26" i="3"/>
  <c r="O65" i="6" s="1"/>
  <c r="AV27" i="3"/>
  <c r="O66" i="6" s="1"/>
  <c r="AV28" i="3"/>
  <c r="O67" i="6" s="1"/>
  <c r="AV29" i="3"/>
  <c r="O68" i="6" s="1"/>
  <c r="AV30" i="3"/>
  <c r="O69" i="6" s="1"/>
  <c r="AV31" i="3"/>
  <c r="O70" i="6" s="1"/>
  <c r="AV32" i="3"/>
  <c r="O71" i="6" s="1"/>
  <c r="AV33" i="3"/>
  <c r="O72" i="6" s="1"/>
  <c r="AV34" i="3"/>
  <c r="O73" i="6"/>
  <c r="AV35" i="3"/>
  <c r="O74" i="6" s="1"/>
  <c r="AV36" i="3"/>
  <c r="O75" i="6"/>
  <c r="AV37" i="3"/>
  <c r="O76" i="6" s="1"/>
  <c r="O44" i="6"/>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P37" i="3"/>
  <c r="M76" i="6" s="1"/>
  <c r="AP5" i="3"/>
  <c r="AJ5" i="3"/>
  <c r="K44" i="6"/>
  <c r="AD6" i="3"/>
  <c r="I45" i="6"/>
  <c r="AD7" i="3"/>
  <c r="I46" i="6"/>
  <c r="AD8" i="3"/>
  <c r="I47" i="6"/>
  <c r="AD9" i="3"/>
  <c r="I48" i="6"/>
  <c r="AD10" i="3"/>
  <c r="I49" i="6"/>
  <c r="AD11" i="3"/>
  <c r="I50" i="6"/>
  <c r="AD12" i="3"/>
  <c r="I51" i="6"/>
  <c r="AD13" i="3"/>
  <c r="I52" i="6"/>
  <c r="AD14" i="3"/>
  <c r="I53" i="6"/>
  <c r="AD15" i="3"/>
  <c r="I54" i="6"/>
  <c r="AD16" i="3"/>
  <c r="I55" i="6"/>
  <c r="AD17" i="3"/>
  <c r="I56" i="6"/>
  <c r="AD18" i="3"/>
  <c r="I57" i="6"/>
  <c r="AD19" i="3"/>
  <c r="I58" i="6"/>
  <c r="AD20" i="3"/>
  <c r="I59" i="6"/>
  <c r="AD21" i="3"/>
  <c r="I60" i="6"/>
  <c r="AD22" i="3"/>
  <c r="I61" i="6"/>
  <c r="AD23" i="3"/>
  <c r="I62" i="6"/>
  <c r="AD24" i="3"/>
  <c r="I63" i="6"/>
  <c r="AD25" i="3"/>
  <c r="I64" i="6"/>
  <c r="AD26" i="3"/>
  <c r="I65" i="6"/>
  <c r="AD27" i="3"/>
  <c r="I66" i="6"/>
  <c r="AD28" i="3"/>
  <c r="I67" i="6"/>
  <c r="AD29" i="3"/>
  <c r="I68" i="6"/>
  <c r="AD30" i="3"/>
  <c r="I69" i="6"/>
  <c r="AD31" i="3"/>
  <c r="I70" i="6"/>
  <c r="AD32" i="3"/>
  <c r="I71" i="6"/>
  <c r="AD33" i="3"/>
  <c r="I72" i="6"/>
  <c r="AD34" i="3"/>
  <c r="I73" i="6"/>
  <c r="AD35" i="3"/>
  <c r="I74" i="6"/>
  <c r="AD36" i="3"/>
  <c r="I75" i="6"/>
  <c r="AD37" i="3"/>
  <c r="I76" i="6"/>
  <c r="AD5" i="3"/>
  <c r="I44" i="6"/>
  <c r="Z6" i="3"/>
  <c r="H45" i="6"/>
  <c r="Z7" i="3"/>
  <c r="H46" i="6"/>
  <c r="Z8" i="3"/>
  <c r="H47" i="6"/>
  <c r="Z9" i="3"/>
  <c r="H48" i="6"/>
  <c r="Z10" i="3"/>
  <c r="H49" i="6"/>
  <c r="Z11" i="3"/>
  <c r="H50" i="6"/>
  <c r="Z12" i="3"/>
  <c r="H51" i="6"/>
  <c r="Z13" i="3"/>
  <c r="H52" i="6"/>
  <c r="Z14" i="3"/>
  <c r="H53" i="6"/>
  <c r="Z15" i="3"/>
  <c r="H54" i="6"/>
  <c r="Z16" i="3"/>
  <c r="H55" i="6"/>
  <c r="Z17" i="3"/>
  <c r="H56" i="6"/>
  <c r="Z18" i="3"/>
  <c r="H57" i="6"/>
  <c r="Z19" i="3"/>
  <c r="H58" i="6"/>
  <c r="Z20" i="3"/>
  <c r="H59" i="6"/>
  <c r="Z21" i="3"/>
  <c r="H60" i="6"/>
  <c r="Z22" i="3"/>
  <c r="H61" i="6"/>
  <c r="Z23" i="3"/>
  <c r="H62" i="6"/>
  <c r="Z24" i="3"/>
  <c r="H63" i="6"/>
  <c r="Z25" i="3"/>
  <c r="H64" i="6"/>
  <c r="Z26" i="3"/>
  <c r="H65" i="6"/>
  <c r="Z27" i="3"/>
  <c r="H66" i="6"/>
  <c r="Z28" i="3"/>
  <c r="H67" i="6"/>
  <c r="Z29" i="3"/>
  <c r="H68" i="6"/>
  <c r="Z30" i="3"/>
  <c r="H69" i="6"/>
  <c r="Z31" i="3"/>
  <c r="H70" i="6"/>
  <c r="Z32" i="3"/>
  <c r="H71" i="6"/>
  <c r="Z33" i="3"/>
  <c r="H72" i="6"/>
  <c r="Z34" i="3"/>
  <c r="H73" i="6"/>
  <c r="Z35" i="3"/>
  <c r="H74" i="6"/>
  <c r="Z36" i="3"/>
  <c r="H75" i="6"/>
  <c r="Z37" i="3"/>
  <c r="H76" i="6"/>
  <c r="Z5" i="3"/>
  <c r="H44" i="6"/>
  <c r="R6" i="3"/>
  <c r="R7" i="3"/>
  <c r="R9" i="3"/>
  <c r="R10" i="3"/>
  <c r="R11" i="3"/>
  <c r="R12" i="3"/>
  <c r="R13" i="3"/>
  <c r="R14" i="3"/>
  <c r="R15" i="3"/>
  <c r="F54" i="6" s="1"/>
  <c r="R16" i="3"/>
  <c r="R17" i="3"/>
  <c r="R18" i="3"/>
  <c r="R19" i="3"/>
  <c r="F60" i="9" s="1"/>
  <c r="R20" i="3"/>
  <c r="R21" i="3"/>
  <c r="R22" i="3"/>
  <c r="R23" i="3"/>
  <c r="F62" i="6" s="1"/>
  <c r="R24" i="3"/>
  <c r="R25" i="3"/>
  <c r="R26" i="3"/>
  <c r="R27" i="3"/>
  <c r="F68" i="9" s="1"/>
  <c r="R28" i="3"/>
  <c r="R29" i="3"/>
  <c r="R30" i="3"/>
  <c r="R31" i="3"/>
  <c r="F70" i="6" s="1"/>
  <c r="R32" i="3"/>
  <c r="R33" i="3"/>
  <c r="R34" i="3"/>
  <c r="R35" i="3"/>
  <c r="F76" i="9" s="1"/>
  <c r="R36" i="3"/>
  <c r="R37" i="3"/>
  <c r="R5" i="3"/>
  <c r="N6" i="3"/>
  <c r="E45" i="6"/>
  <c r="N7" i="3"/>
  <c r="E46" i="6"/>
  <c r="N8" i="3"/>
  <c r="E47" i="6"/>
  <c r="N9" i="3"/>
  <c r="E48" i="6"/>
  <c r="N10" i="3"/>
  <c r="E49" i="6"/>
  <c r="N11" i="3"/>
  <c r="E50" i="6"/>
  <c r="N12" i="3"/>
  <c r="E51" i="6"/>
  <c r="N13" i="3"/>
  <c r="E52" i="6"/>
  <c r="N14" i="3"/>
  <c r="E53" i="6"/>
  <c r="N15" i="3"/>
  <c r="E54" i="6"/>
  <c r="N16" i="3"/>
  <c r="E55" i="6"/>
  <c r="N17" i="3"/>
  <c r="E56" i="6"/>
  <c r="N18" i="3"/>
  <c r="E57" i="6"/>
  <c r="N19" i="3"/>
  <c r="E58" i="6"/>
  <c r="N20" i="3"/>
  <c r="E59" i="6"/>
  <c r="N21" i="3"/>
  <c r="E60" i="6"/>
  <c r="N22" i="3"/>
  <c r="E61" i="6"/>
  <c r="N23" i="3"/>
  <c r="E62" i="6"/>
  <c r="N24" i="3"/>
  <c r="E63" i="6"/>
  <c r="N25" i="3"/>
  <c r="E64" i="6"/>
  <c r="N26" i="3"/>
  <c r="E65" i="6"/>
  <c r="N27" i="3"/>
  <c r="E66" i="6"/>
  <c r="N28" i="3"/>
  <c r="E67" i="6"/>
  <c r="N29" i="3"/>
  <c r="E68" i="6"/>
  <c r="N30" i="3"/>
  <c r="E69" i="6"/>
  <c r="N31" i="3"/>
  <c r="E70" i="6"/>
  <c r="N32" i="3"/>
  <c r="E71" i="6"/>
  <c r="N33" i="3"/>
  <c r="E72" i="6"/>
  <c r="N34" i="3"/>
  <c r="E73" i="6"/>
  <c r="N35" i="3"/>
  <c r="E74" i="6"/>
  <c r="N36" i="3"/>
  <c r="E75" i="6"/>
  <c r="N37" i="3"/>
  <c r="E76" i="6"/>
  <c r="E44" i="6"/>
  <c r="J6" i="3"/>
  <c r="J7" i="3"/>
  <c r="J8" i="3"/>
  <c r="J9" i="3"/>
  <c r="D48" i="6" s="1"/>
  <c r="J10" i="3"/>
  <c r="J11" i="3"/>
  <c r="J12" i="3"/>
  <c r="J13" i="3"/>
  <c r="E54" i="9" s="1"/>
  <c r="J14" i="3"/>
  <c r="J15" i="3"/>
  <c r="J16" i="3"/>
  <c r="J17" i="3"/>
  <c r="D56" i="6" s="1"/>
  <c r="J18" i="3"/>
  <c r="J19" i="3"/>
  <c r="J20" i="3"/>
  <c r="J21" i="3"/>
  <c r="E62" i="9" s="1"/>
  <c r="J22" i="3"/>
  <c r="J23" i="3"/>
  <c r="J24" i="3"/>
  <c r="J25" i="3"/>
  <c r="D64" i="6" s="1"/>
  <c r="J26" i="3"/>
  <c r="J27" i="3"/>
  <c r="J28" i="3"/>
  <c r="J29" i="3"/>
  <c r="E70" i="9" s="1"/>
  <c r="J30" i="3"/>
  <c r="J31" i="3"/>
  <c r="J32" i="3"/>
  <c r="J33" i="3"/>
  <c r="E65" i="10" s="1"/>
  <c r="J34" i="3"/>
  <c r="J35" i="3"/>
  <c r="J36" i="3"/>
  <c r="J37" i="3"/>
  <c r="F6" i="3"/>
  <c r="F7" i="3"/>
  <c r="F8" i="3"/>
  <c r="F9" i="3"/>
  <c r="F10" i="3"/>
  <c r="F11" i="3"/>
  <c r="F12" i="3"/>
  <c r="C51" i="6" s="1"/>
  <c r="F13" i="3"/>
  <c r="F14" i="3"/>
  <c r="F15" i="3"/>
  <c r="F16" i="3"/>
  <c r="F17" i="3"/>
  <c r="F18" i="3"/>
  <c r="F19" i="3"/>
  <c r="F20" i="3"/>
  <c r="F21" i="3"/>
  <c r="F22" i="3"/>
  <c r="F23" i="3"/>
  <c r="F24" i="3"/>
  <c r="D65" i="9" s="1"/>
  <c r="F25" i="3"/>
  <c r="F26" i="3"/>
  <c r="F27" i="3"/>
  <c r="F28" i="3"/>
  <c r="F29" i="3"/>
  <c r="F30" i="3"/>
  <c r="F31" i="3"/>
  <c r="F32" i="3"/>
  <c r="F34" i="3"/>
  <c r="C73" i="6" s="1"/>
  <c r="F35" i="3"/>
  <c r="F36" i="3"/>
  <c r="F37" i="3"/>
  <c r="C76" i="6" s="1"/>
  <c r="D76" i="6"/>
  <c r="F76" i="6"/>
  <c r="C87" i="6"/>
  <c r="D70" i="10"/>
  <c r="D89" i="9"/>
  <c r="D66" i="10"/>
  <c r="D75" i="9"/>
  <c r="C63" i="6"/>
  <c r="D56" i="10"/>
  <c r="C59" i="6"/>
  <c r="D52" i="10"/>
  <c r="D61" i="9"/>
  <c r="D44" i="10"/>
  <c r="D53" i="9"/>
  <c r="D72" i="6"/>
  <c r="E74" i="9"/>
  <c r="D68" i="6"/>
  <c r="E61" i="10"/>
  <c r="D66" i="6"/>
  <c r="E59" i="10"/>
  <c r="E68" i="9"/>
  <c r="E57" i="10"/>
  <c r="E66" i="9"/>
  <c r="D62" i="6"/>
  <c r="E55" i="10"/>
  <c r="E64" i="9"/>
  <c r="D60" i="6"/>
  <c r="E53" i="10"/>
  <c r="D58" i="6"/>
  <c r="E51" i="10"/>
  <c r="E60" i="9"/>
  <c r="E49" i="10"/>
  <c r="E58" i="9"/>
  <c r="D54" i="6"/>
  <c r="E47" i="10"/>
  <c r="E56" i="9"/>
  <c r="D52" i="6"/>
  <c r="E45" i="10"/>
  <c r="D50" i="6"/>
  <c r="E43" i="10"/>
  <c r="E52" i="9"/>
  <c r="E41" i="10"/>
  <c r="E50" i="9"/>
  <c r="D46" i="6"/>
  <c r="E39" i="10"/>
  <c r="E48" i="9"/>
  <c r="F74" i="6"/>
  <c r="F67" i="10"/>
  <c r="F72" i="6"/>
  <c r="F65" i="10"/>
  <c r="F74" i="9"/>
  <c r="F63" i="10"/>
  <c r="F72" i="9"/>
  <c r="F68" i="6"/>
  <c r="F61" i="10"/>
  <c r="F70" i="9"/>
  <c r="F66" i="6"/>
  <c r="F59" i="10"/>
  <c r="F64" i="6"/>
  <c r="F57" i="10"/>
  <c r="F66" i="9"/>
  <c r="F55" i="10"/>
  <c r="F64" i="9"/>
  <c r="F60" i="6"/>
  <c r="F53" i="10"/>
  <c r="F62" i="9"/>
  <c r="F58" i="6"/>
  <c r="F51" i="10"/>
  <c r="F56" i="6"/>
  <c r="F49" i="10"/>
  <c r="F58" i="9"/>
  <c r="F47" i="10"/>
  <c r="F56" i="9"/>
  <c r="F52" i="6"/>
  <c r="F45" i="10"/>
  <c r="F54" i="9"/>
  <c r="F50" i="6"/>
  <c r="F43" i="10"/>
  <c r="F52" i="9"/>
  <c r="F48" i="6"/>
  <c r="F41" i="10"/>
  <c r="F50" i="9"/>
  <c r="M74" i="6"/>
  <c r="M72" i="6"/>
  <c r="I65" i="10"/>
  <c r="I74" i="9"/>
  <c r="I72" i="9"/>
  <c r="M68" i="6"/>
  <c r="I61" i="10"/>
  <c r="I70" i="9"/>
  <c r="M66" i="6"/>
  <c r="M64" i="6"/>
  <c r="I57" i="10"/>
  <c r="I66" i="9"/>
  <c r="I64" i="9"/>
  <c r="M60" i="6"/>
  <c r="I53" i="10"/>
  <c r="I62" i="9"/>
  <c r="M58" i="6"/>
  <c r="M56" i="6"/>
  <c r="I49" i="10"/>
  <c r="I58" i="9"/>
  <c r="I56" i="9"/>
  <c r="M52" i="6"/>
  <c r="I45" i="10"/>
  <c r="I54" i="9"/>
  <c r="M50" i="6"/>
  <c r="M48" i="6"/>
  <c r="I41" i="10"/>
  <c r="I50" i="9"/>
  <c r="I48" i="9"/>
  <c r="P74" i="6"/>
  <c r="J67" i="10"/>
  <c r="J76" i="9"/>
  <c r="P72" i="6"/>
  <c r="J65" i="10"/>
  <c r="J74" i="9"/>
  <c r="P70" i="6"/>
  <c r="J63" i="10"/>
  <c r="J72" i="9"/>
  <c r="P68" i="6"/>
  <c r="J61" i="10"/>
  <c r="J70" i="9"/>
  <c r="P66" i="6"/>
  <c r="J59" i="10"/>
  <c r="J68" i="9"/>
  <c r="P64" i="6"/>
  <c r="J57" i="10"/>
  <c r="J66" i="9"/>
  <c r="P62" i="6"/>
  <c r="J55" i="10"/>
  <c r="J64" i="9"/>
  <c r="P60" i="6"/>
  <c r="J53" i="10"/>
  <c r="J62" i="9"/>
  <c r="P58" i="6"/>
  <c r="J51" i="10"/>
  <c r="J60" i="9"/>
  <c r="P56" i="6"/>
  <c r="J49" i="10"/>
  <c r="J58" i="9"/>
  <c r="P54" i="6"/>
  <c r="J47" i="10"/>
  <c r="J56" i="9"/>
  <c r="P52" i="6"/>
  <c r="J45" i="10"/>
  <c r="J54" i="9"/>
  <c r="P50" i="6"/>
  <c r="J43" i="10"/>
  <c r="J52" i="9"/>
  <c r="P48" i="6"/>
  <c r="J41" i="10"/>
  <c r="J50" i="9"/>
  <c r="P46" i="6"/>
  <c r="J39" i="10"/>
  <c r="J48" i="9"/>
  <c r="K76" i="9"/>
  <c r="S72" i="6"/>
  <c r="K65" i="10"/>
  <c r="K74" i="9"/>
  <c r="S70" i="6"/>
  <c r="S68" i="6"/>
  <c r="K61" i="10"/>
  <c r="K70" i="9"/>
  <c r="K68" i="9"/>
  <c r="S64" i="6"/>
  <c r="K57" i="10"/>
  <c r="K66" i="9"/>
  <c r="S62" i="6"/>
  <c r="S60" i="6"/>
  <c r="K53" i="10"/>
  <c r="K62" i="9"/>
  <c r="K60" i="9"/>
  <c r="S56" i="6"/>
  <c r="K49" i="10"/>
  <c r="K58" i="9"/>
  <c r="S54" i="6"/>
  <c r="S52" i="6"/>
  <c r="K45" i="10"/>
  <c r="K54" i="9"/>
  <c r="K52" i="9"/>
  <c r="S48" i="6"/>
  <c r="K41" i="10"/>
  <c r="K50" i="9"/>
  <c r="S46" i="6"/>
  <c r="T75" i="6"/>
  <c r="L68" i="10"/>
  <c r="L77" i="9"/>
  <c r="T73" i="6"/>
  <c r="L66" i="10"/>
  <c r="L75" i="9"/>
  <c r="T71" i="6"/>
  <c r="L64" i="10"/>
  <c r="L73" i="9"/>
  <c r="T69" i="6"/>
  <c r="L62" i="10"/>
  <c r="L71" i="9"/>
  <c r="T67" i="6"/>
  <c r="L60" i="10"/>
  <c r="L69" i="9"/>
  <c r="T65" i="6"/>
  <c r="L58" i="10"/>
  <c r="L67" i="9"/>
  <c r="T63" i="6"/>
  <c r="L56" i="10"/>
  <c r="L65" i="9"/>
  <c r="T61" i="6"/>
  <c r="L54" i="10"/>
  <c r="L63" i="9"/>
  <c r="T59" i="6"/>
  <c r="L52" i="10"/>
  <c r="L61" i="9"/>
  <c r="T57" i="6"/>
  <c r="L50" i="10"/>
  <c r="L59" i="9"/>
  <c r="T55" i="6"/>
  <c r="L48" i="10"/>
  <c r="L57" i="9"/>
  <c r="T53" i="6"/>
  <c r="L46" i="10"/>
  <c r="L55" i="9"/>
  <c r="T51" i="6"/>
  <c r="L44" i="10"/>
  <c r="L53" i="9"/>
  <c r="T49" i="6"/>
  <c r="L42" i="10"/>
  <c r="L51" i="9"/>
  <c r="T47" i="6"/>
  <c r="L40" i="10"/>
  <c r="L49" i="9"/>
  <c r="T45" i="6"/>
  <c r="L38" i="10"/>
  <c r="L47" i="9"/>
  <c r="U72" i="6"/>
  <c r="M65" i="10"/>
  <c r="M74" i="9"/>
  <c r="U68" i="6"/>
  <c r="M61" i="10"/>
  <c r="M70" i="9"/>
  <c r="M59" i="10"/>
  <c r="U64" i="6"/>
  <c r="M57" i="10"/>
  <c r="M66" i="9"/>
  <c r="U60" i="6"/>
  <c r="M53" i="10"/>
  <c r="M62" i="9"/>
  <c r="U56" i="6"/>
  <c r="M49" i="10"/>
  <c r="M58" i="9"/>
  <c r="U52" i="6"/>
  <c r="M45" i="10"/>
  <c r="M54" i="9"/>
  <c r="M43" i="10"/>
  <c r="U48" i="6"/>
  <c r="M41" i="10"/>
  <c r="M50" i="9"/>
  <c r="P68" i="10"/>
  <c r="P66" i="10"/>
  <c r="P75" i="9"/>
  <c r="AE73" i="6"/>
  <c r="AE71" i="6"/>
  <c r="P62" i="10"/>
  <c r="P71" i="9"/>
  <c r="AE69" i="6"/>
  <c r="P60" i="10"/>
  <c r="P58" i="10"/>
  <c r="P67" i="9"/>
  <c r="AE65" i="6"/>
  <c r="AE63" i="6"/>
  <c r="P54" i="10"/>
  <c r="P63" i="9"/>
  <c r="AE61" i="6"/>
  <c r="P52" i="10"/>
  <c r="P50" i="10"/>
  <c r="P59" i="9"/>
  <c r="AE57" i="6"/>
  <c r="AE55" i="6"/>
  <c r="P46" i="10"/>
  <c r="P55" i="9"/>
  <c r="AE53" i="6"/>
  <c r="P44" i="10"/>
  <c r="P42" i="10"/>
  <c r="P51" i="9"/>
  <c r="AE49" i="6"/>
  <c r="AE47" i="6"/>
  <c r="P38" i="10"/>
  <c r="P47" i="9"/>
  <c r="AE45" i="6"/>
  <c r="P100" i="10"/>
  <c r="P119" i="9"/>
  <c r="AE117" i="6"/>
  <c r="P98" i="10"/>
  <c r="P117" i="9"/>
  <c r="AE115" i="6"/>
  <c r="P96" i="10"/>
  <c r="P115" i="9"/>
  <c r="AE113" i="6"/>
  <c r="P94" i="10"/>
  <c r="P113" i="9"/>
  <c r="AE111" i="6"/>
  <c r="P92" i="10"/>
  <c r="P111" i="9"/>
  <c r="AE109" i="6"/>
  <c r="P90" i="10"/>
  <c r="P109" i="9"/>
  <c r="AE107" i="6"/>
  <c r="P88" i="10"/>
  <c r="P107" i="9"/>
  <c r="AE105" i="6"/>
  <c r="P86" i="10"/>
  <c r="P105" i="9"/>
  <c r="AE103" i="6"/>
  <c r="P84" i="10"/>
  <c r="P103" i="9"/>
  <c r="AE101" i="6"/>
  <c r="P82" i="10"/>
  <c r="P101" i="9"/>
  <c r="AE99" i="6"/>
  <c r="P80" i="10"/>
  <c r="P99" i="9"/>
  <c r="AE97" i="6"/>
  <c r="P78" i="10"/>
  <c r="P97" i="9"/>
  <c r="AE95" i="6"/>
  <c r="P76" i="10"/>
  <c r="P95" i="9"/>
  <c r="AE93" i="6"/>
  <c r="P74" i="10"/>
  <c r="P93" i="9"/>
  <c r="AE91" i="6"/>
  <c r="P72" i="10"/>
  <c r="P91" i="9"/>
  <c r="AE89" i="6"/>
  <c r="Q66" i="10"/>
  <c r="Q75" i="9"/>
  <c r="AF73" i="6"/>
  <c r="Q73" i="9"/>
  <c r="Q62" i="10"/>
  <c r="Q71" i="9"/>
  <c r="AF69" i="6"/>
  <c r="Q58" i="10"/>
  <c r="Q67" i="9"/>
  <c r="AF65" i="6"/>
  <c r="Q65" i="9"/>
  <c r="Q54" i="10"/>
  <c r="Q63" i="9"/>
  <c r="AF61" i="6"/>
  <c r="Q50" i="10"/>
  <c r="Q59" i="9"/>
  <c r="AF57" i="6"/>
  <c r="Q57" i="9"/>
  <c r="Q46" i="10"/>
  <c r="Q55" i="9"/>
  <c r="AF53" i="6"/>
  <c r="Q42" i="10"/>
  <c r="Q51" i="9"/>
  <c r="AF49" i="6"/>
  <c r="Q49" i="9"/>
  <c r="Q38" i="10"/>
  <c r="Q47" i="9"/>
  <c r="AF45" i="6"/>
  <c r="Q100" i="10"/>
  <c r="Q119" i="9"/>
  <c r="AF117" i="6"/>
  <c r="Q98" i="10"/>
  <c r="Q117" i="9"/>
  <c r="AF115" i="6"/>
  <c r="Q96" i="10"/>
  <c r="Q115" i="9"/>
  <c r="AF113" i="6"/>
  <c r="Q94" i="10"/>
  <c r="Q113" i="9"/>
  <c r="AF111" i="6"/>
  <c r="Q92" i="10"/>
  <c r="Q111" i="9"/>
  <c r="AF109" i="6"/>
  <c r="Q90" i="10"/>
  <c r="Q109" i="9"/>
  <c r="AF107" i="6"/>
  <c r="Q88" i="10"/>
  <c r="Q107" i="9"/>
  <c r="AF105" i="6"/>
  <c r="Q86" i="10"/>
  <c r="Q105" i="9"/>
  <c r="AF103" i="6"/>
  <c r="Q84" i="10"/>
  <c r="Q103" i="9"/>
  <c r="AF101" i="6"/>
  <c r="Q82" i="10"/>
  <c r="Q101" i="9"/>
  <c r="AF99" i="6"/>
  <c r="Q80" i="10"/>
  <c r="Q99" i="9"/>
  <c r="AF97" i="6"/>
  <c r="Q78" i="10"/>
  <c r="Q97" i="9"/>
  <c r="AF95" i="6"/>
  <c r="Q76" i="10"/>
  <c r="Q95" i="9"/>
  <c r="AF93" i="6"/>
  <c r="Q74" i="10"/>
  <c r="Q93" i="9"/>
  <c r="AF91" i="6"/>
  <c r="Q72" i="10"/>
  <c r="Q91" i="9"/>
  <c r="AF89" i="6"/>
  <c r="C75" i="6"/>
  <c r="D68" i="10"/>
  <c r="D77" i="9"/>
  <c r="C71" i="6"/>
  <c r="D64" i="10"/>
  <c r="D73" i="9"/>
  <c r="C67" i="6"/>
  <c r="D60" i="10"/>
  <c r="D69" i="9"/>
  <c r="C55" i="6"/>
  <c r="D48" i="10"/>
  <c r="D57" i="9"/>
  <c r="C47" i="6"/>
  <c r="D40" i="10"/>
  <c r="D49" i="9"/>
  <c r="D74" i="6"/>
  <c r="E67" i="10"/>
  <c r="E76" i="9"/>
  <c r="D70" i="6"/>
  <c r="E63" i="10"/>
  <c r="E72" i="9"/>
  <c r="C44" i="6"/>
  <c r="D46" i="9"/>
  <c r="D67" i="10"/>
  <c r="C72" i="6"/>
  <c r="D65" i="10"/>
  <c r="D74" i="9"/>
  <c r="C70" i="6"/>
  <c r="D63" i="10"/>
  <c r="D72" i="9"/>
  <c r="C68" i="6"/>
  <c r="D61" i="10"/>
  <c r="D70" i="9"/>
  <c r="C66" i="6"/>
  <c r="D59" i="10"/>
  <c r="D68" i="9"/>
  <c r="C64" i="6"/>
  <c r="D57" i="10"/>
  <c r="D66" i="9"/>
  <c r="C62" i="6"/>
  <c r="D55" i="10"/>
  <c r="D64" i="9"/>
  <c r="C60" i="6"/>
  <c r="D53" i="10"/>
  <c r="D62" i="9"/>
  <c r="C58" i="6"/>
  <c r="D51" i="10"/>
  <c r="D60" i="9"/>
  <c r="C56" i="6"/>
  <c r="D49" i="10"/>
  <c r="D58" i="9"/>
  <c r="C54" i="6"/>
  <c r="D47" i="10"/>
  <c r="D56" i="9"/>
  <c r="C52" i="6"/>
  <c r="D45" i="10"/>
  <c r="D54" i="9"/>
  <c r="C50" i="6"/>
  <c r="D43" i="10"/>
  <c r="D52" i="9"/>
  <c r="C48" i="6"/>
  <c r="D41" i="10"/>
  <c r="D50" i="9"/>
  <c r="C46" i="6"/>
  <c r="D39" i="10"/>
  <c r="D48" i="9"/>
  <c r="D44" i="6"/>
  <c r="E37" i="10"/>
  <c r="E46" i="9"/>
  <c r="D75" i="6"/>
  <c r="E68" i="10"/>
  <c r="E77" i="9"/>
  <c r="D71" i="6"/>
  <c r="E64" i="10"/>
  <c r="E73" i="9"/>
  <c r="D67" i="6"/>
  <c r="E60" i="10"/>
  <c r="E69" i="9"/>
  <c r="D63" i="6"/>
  <c r="E56" i="10"/>
  <c r="E65" i="9"/>
  <c r="D59" i="6"/>
  <c r="E52" i="10"/>
  <c r="E61" i="9"/>
  <c r="D55" i="6"/>
  <c r="E48" i="10"/>
  <c r="E57" i="9"/>
  <c r="D51" i="6"/>
  <c r="E44" i="10"/>
  <c r="E53" i="9"/>
  <c r="D47" i="6"/>
  <c r="E40" i="10"/>
  <c r="E49" i="9"/>
  <c r="F44" i="6"/>
  <c r="F37" i="10"/>
  <c r="F46" i="9"/>
  <c r="F73" i="6"/>
  <c r="F66" i="10"/>
  <c r="F75" i="9"/>
  <c r="F69" i="6"/>
  <c r="F62" i="10"/>
  <c r="F71" i="9"/>
  <c r="F65" i="6"/>
  <c r="F58" i="10"/>
  <c r="F67" i="9"/>
  <c r="F61" i="6"/>
  <c r="F54" i="10"/>
  <c r="F63" i="9"/>
  <c r="F57" i="6"/>
  <c r="F50" i="10"/>
  <c r="F59" i="9"/>
  <c r="F53" i="6"/>
  <c r="F46" i="10"/>
  <c r="F55" i="9"/>
  <c r="F49" i="6"/>
  <c r="F42" i="10"/>
  <c r="F51" i="9"/>
  <c r="F47" i="6"/>
  <c r="F40" i="10"/>
  <c r="F49" i="9"/>
  <c r="F45" i="6"/>
  <c r="F38" i="10"/>
  <c r="F47" i="9"/>
  <c r="M75" i="6"/>
  <c r="I68" i="10"/>
  <c r="I77" i="9"/>
  <c r="M73" i="6"/>
  <c r="I66" i="10"/>
  <c r="I75" i="9"/>
  <c r="M71" i="6"/>
  <c r="I64" i="10"/>
  <c r="I73" i="9"/>
  <c r="M69" i="6"/>
  <c r="I62" i="10"/>
  <c r="I71" i="9"/>
  <c r="M67" i="6"/>
  <c r="I60" i="10"/>
  <c r="I69" i="9"/>
  <c r="M65" i="6"/>
  <c r="I58" i="10"/>
  <c r="I67" i="9"/>
  <c r="M63" i="6"/>
  <c r="I56" i="10"/>
  <c r="I65" i="9"/>
  <c r="M61" i="6"/>
  <c r="I54" i="10"/>
  <c r="I63" i="9"/>
  <c r="M59" i="6"/>
  <c r="I52" i="10"/>
  <c r="I61" i="9"/>
  <c r="M57" i="6"/>
  <c r="I50" i="10"/>
  <c r="I59" i="9"/>
  <c r="M55" i="6"/>
  <c r="I48" i="10"/>
  <c r="I57" i="9"/>
  <c r="M53" i="6"/>
  <c r="I46" i="10"/>
  <c r="I55" i="9"/>
  <c r="M51" i="6"/>
  <c r="I44" i="10"/>
  <c r="I53" i="9"/>
  <c r="M49" i="6"/>
  <c r="I42" i="10"/>
  <c r="I51" i="9"/>
  <c r="M47" i="6"/>
  <c r="I40" i="10"/>
  <c r="I49" i="9"/>
  <c r="M45" i="6"/>
  <c r="I38" i="10"/>
  <c r="I47" i="9"/>
  <c r="P75" i="6"/>
  <c r="J68" i="10"/>
  <c r="J77" i="9"/>
  <c r="P73" i="6"/>
  <c r="J66" i="10"/>
  <c r="J75" i="9"/>
  <c r="P71" i="6"/>
  <c r="J64" i="10"/>
  <c r="J73" i="9"/>
  <c r="P69" i="6"/>
  <c r="J62" i="10"/>
  <c r="J71" i="9"/>
  <c r="P67" i="6"/>
  <c r="J60" i="10"/>
  <c r="J69" i="9"/>
  <c r="P65" i="6"/>
  <c r="J58" i="10"/>
  <c r="J67" i="9"/>
  <c r="P63" i="6"/>
  <c r="J56" i="10"/>
  <c r="J65" i="9"/>
  <c r="P61" i="6"/>
  <c r="J54" i="10"/>
  <c r="J63" i="9"/>
  <c r="P59" i="6"/>
  <c r="J52" i="10"/>
  <c r="J61" i="9"/>
  <c r="P57" i="6"/>
  <c r="J50" i="10"/>
  <c r="J59" i="9"/>
  <c r="P55" i="6"/>
  <c r="J48" i="10"/>
  <c r="J57" i="9"/>
  <c r="P53" i="6"/>
  <c r="J46" i="10"/>
  <c r="J55" i="9"/>
  <c r="P51" i="6"/>
  <c r="J44" i="10"/>
  <c r="J53" i="9"/>
  <c r="P49" i="6"/>
  <c r="J42" i="10"/>
  <c r="J51" i="9"/>
  <c r="P47" i="6"/>
  <c r="J40" i="10"/>
  <c r="J49" i="9"/>
  <c r="P45" i="6"/>
  <c r="J38" i="10"/>
  <c r="J47" i="9"/>
  <c r="S75" i="6"/>
  <c r="K68" i="10"/>
  <c r="K77" i="9"/>
  <c r="S73" i="6"/>
  <c r="K66" i="10"/>
  <c r="K75" i="9"/>
  <c r="S71" i="6"/>
  <c r="K64" i="10"/>
  <c r="K73" i="9"/>
  <c r="S69" i="6"/>
  <c r="K62" i="10"/>
  <c r="K71" i="9"/>
  <c r="S67" i="6"/>
  <c r="K60" i="10"/>
  <c r="K69" i="9"/>
  <c r="S65" i="6"/>
  <c r="K58" i="10"/>
  <c r="K67" i="9"/>
  <c r="S63" i="6"/>
  <c r="K56" i="10"/>
  <c r="K65" i="9"/>
  <c r="S61" i="6"/>
  <c r="K54" i="10"/>
  <c r="K63" i="9"/>
  <c r="S59" i="6"/>
  <c r="K52" i="10"/>
  <c r="K61" i="9"/>
  <c r="S57" i="6"/>
  <c r="K50" i="10"/>
  <c r="K59" i="9"/>
  <c r="S55" i="6"/>
  <c r="K48" i="10"/>
  <c r="K57" i="9"/>
  <c r="S53" i="6"/>
  <c r="K46" i="10"/>
  <c r="K55" i="9"/>
  <c r="S51" i="6"/>
  <c r="K44" i="10"/>
  <c r="K53" i="9"/>
  <c r="S49" i="6"/>
  <c r="K42" i="10"/>
  <c r="K51" i="9"/>
  <c r="S47" i="6"/>
  <c r="K40" i="10"/>
  <c r="K49" i="9"/>
  <c r="S45" i="6"/>
  <c r="K38" i="10"/>
  <c r="K47" i="9"/>
  <c r="T74" i="6"/>
  <c r="L67" i="10"/>
  <c r="L76" i="9"/>
  <c r="T72" i="6"/>
  <c r="T70" i="6"/>
  <c r="L63" i="10"/>
  <c r="L72" i="9"/>
  <c r="L70" i="9"/>
  <c r="T66" i="6"/>
  <c r="L59" i="10"/>
  <c r="L68" i="9"/>
  <c r="T64" i="6"/>
  <c r="T62" i="6"/>
  <c r="L55" i="10"/>
  <c r="L64" i="9"/>
  <c r="L62" i="9"/>
  <c r="T58" i="6"/>
  <c r="L51" i="10"/>
  <c r="L60" i="9"/>
  <c r="T56" i="6"/>
  <c r="T54" i="6"/>
  <c r="L47" i="10"/>
  <c r="L56" i="9"/>
  <c r="L54" i="9"/>
  <c r="T50" i="6"/>
  <c r="L43" i="10"/>
  <c r="L52" i="9"/>
  <c r="T48" i="6"/>
  <c r="T46" i="6"/>
  <c r="L39" i="10"/>
  <c r="L48" i="9"/>
  <c r="U75" i="6"/>
  <c r="M68" i="10"/>
  <c r="M77" i="9"/>
  <c r="U73" i="6"/>
  <c r="M66" i="10"/>
  <c r="M75" i="9"/>
  <c r="U71" i="6"/>
  <c r="M64" i="10"/>
  <c r="M73" i="9"/>
  <c r="U69" i="6"/>
  <c r="M62" i="10"/>
  <c r="M71" i="9"/>
  <c r="U67" i="6"/>
  <c r="M60" i="10"/>
  <c r="M69" i="9"/>
  <c r="U65" i="6"/>
  <c r="M58" i="10"/>
  <c r="M67" i="9"/>
  <c r="U63" i="6"/>
  <c r="M56" i="10"/>
  <c r="M65" i="9"/>
  <c r="U61" i="6"/>
  <c r="M54" i="10"/>
  <c r="M63" i="9"/>
  <c r="U59" i="6"/>
  <c r="M52" i="10"/>
  <c r="M61" i="9"/>
  <c r="U57" i="6"/>
  <c r="M50" i="10"/>
  <c r="M59" i="9"/>
  <c r="U55" i="6"/>
  <c r="M48" i="10"/>
  <c r="M57" i="9"/>
  <c r="U53" i="6"/>
  <c r="M46" i="10"/>
  <c r="M55" i="9"/>
  <c r="U51" i="6"/>
  <c r="M44" i="10"/>
  <c r="M53" i="9"/>
  <c r="U49" i="6"/>
  <c r="M42" i="10"/>
  <c r="M51" i="9"/>
  <c r="U47" i="6"/>
  <c r="M40" i="10"/>
  <c r="M49" i="9"/>
  <c r="U45" i="6"/>
  <c r="M38" i="10"/>
  <c r="M47" i="9"/>
  <c r="P67" i="10"/>
  <c r="P76" i="9"/>
  <c r="AE74" i="6"/>
  <c r="P65" i="10"/>
  <c r="P74" i="9"/>
  <c r="AE72" i="6"/>
  <c r="P63" i="10"/>
  <c r="P72" i="9"/>
  <c r="AE70" i="6"/>
  <c r="P61" i="10"/>
  <c r="P70" i="9"/>
  <c r="AE68" i="6"/>
  <c r="P59" i="10"/>
  <c r="P68" i="9"/>
  <c r="AE66" i="6"/>
  <c r="P57" i="10"/>
  <c r="P66" i="9"/>
  <c r="AE64" i="6"/>
  <c r="P55" i="10"/>
  <c r="P64" i="9"/>
  <c r="AE62" i="6"/>
  <c r="P53" i="10"/>
  <c r="P62" i="9"/>
  <c r="AE60" i="6"/>
  <c r="P51" i="10"/>
  <c r="P60" i="9"/>
  <c r="AE58" i="6"/>
  <c r="P49" i="10"/>
  <c r="P58" i="9"/>
  <c r="AE56" i="6"/>
  <c r="P47" i="10"/>
  <c r="P56" i="9"/>
  <c r="AE54" i="6"/>
  <c r="P45" i="10"/>
  <c r="P54" i="9"/>
  <c r="AE52" i="6"/>
  <c r="P43" i="10"/>
  <c r="P52" i="9"/>
  <c r="AE50" i="6"/>
  <c r="P41" i="10"/>
  <c r="P50" i="9"/>
  <c r="AE48" i="6"/>
  <c r="P39" i="10"/>
  <c r="P48" i="9"/>
  <c r="AE46" i="6"/>
  <c r="P70" i="10"/>
  <c r="P89" i="9"/>
  <c r="AE87" i="6"/>
  <c r="P101" i="10"/>
  <c r="P120" i="9"/>
  <c r="AE118" i="6"/>
  <c r="P97" i="10"/>
  <c r="P116" i="9"/>
  <c r="AE114" i="6"/>
  <c r="P114" i="9"/>
  <c r="P93" i="10"/>
  <c r="P112" i="9"/>
  <c r="AE110" i="6"/>
  <c r="P89" i="10"/>
  <c r="P108" i="9"/>
  <c r="AE106" i="6"/>
  <c r="P106" i="9"/>
  <c r="P85" i="10"/>
  <c r="P104" i="9"/>
  <c r="AE102" i="6"/>
  <c r="P81" i="10"/>
  <c r="P100" i="9"/>
  <c r="AE98" i="6"/>
  <c r="P98" i="9"/>
  <c r="P77" i="10"/>
  <c r="P96" i="9"/>
  <c r="AE94" i="6"/>
  <c r="P73" i="10"/>
  <c r="P92" i="9"/>
  <c r="AE90" i="6"/>
  <c r="P90" i="9"/>
  <c r="Q67" i="10"/>
  <c r="Q76" i="9"/>
  <c r="AF74" i="6"/>
  <c r="Q65" i="10"/>
  <c r="Q74" i="9"/>
  <c r="AF72" i="6"/>
  <c r="Q63" i="10"/>
  <c r="Q72" i="9"/>
  <c r="AF70" i="6"/>
  <c r="Q61" i="10"/>
  <c r="Q70" i="9"/>
  <c r="AF68" i="6"/>
  <c r="Q59" i="10"/>
  <c r="Q68" i="9"/>
  <c r="AF66" i="6"/>
  <c r="Q57" i="10"/>
  <c r="Q66" i="9"/>
  <c r="AF64" i="6"/>
  <c r="Q55" i="10"/>
  <c r="Q64" i="9"/>
  <c r="AF62" i="6"/>
  <c r="Q53" i="10"/>
  <c r="Q62" i="9"/>
  <c r="AF60" i="6"/>
  <c r="Q51" i="10"/>
  <c r="Q60" i="9"/>
  <c r="AF58" i="6"/>
  <c r="Q49" i="10"/>
  <c r="Q58" i="9"/>
  <c r="AF56" i="6"/>
  <c r="Q47" i="10"/>
  <c r="Q56" i="9"/>
  <c r="AF54" i="6"/>
  <c r="Q45" i="10"/>
  <c r="Q54" i="9"/>
  <c r="AF52" i="6"/>
  <c r="Q43" i="10"/>
  <c r="Q52" i="9"/>
  <c r="AF50" i="6"/>
  <c r="Q41" i="10"/>
  <c r="Q50" i="9"/>
  <c r="AF48" i="6"/>
  <c r="Q39" i="10"/>
  <c r="Q48" i="9"/>
  <c r="AF46" i="6"/>
  <c r="Q70" i="10"/>
  <c r="Q89" i="9"/>
  <c r="AF87" i="6"/>
  <c r="Q101" i="10"/>
  <c r="Q120" i="9"/>
  <c r="AF118" i="6"/>
  <c r="Q97" i="10"/>
  <c r="Q116" i="9"/>
  <c r="AF114" i="6"/>
  <c r="Q114" i="9"/>
  <c r="Q93" i="10"/>
  <c r="Q112" i="9"/>
  <c r="AF110" i="6"/>
  <c r="Q89" i="10"/>
  <c r="Q108" i="9"/>
  <c r="AF106" i="6"/>
  <c r="Q106" i="9"/>
  <c r="Q85" i="10"/>
  <c r="Q104" i="9"/>
  <c r="AF102" i="6"/>
  <c r="Q81" i="10"/>
  <c r="Q100" i="9"/>
  <c r="AF98" i="6"/>
  <c r="Q98" i="9"/>
  <c r="Q77" i="10"/>
  <c r="Q96" i="9"/>
  <c r="AF94" i="6"/>
  <c r="Q73" i="10"/>
  <c r="Q92" i="9"/>
  <c r="AF90" i="6"/>
  <c r="Q90" i="9"/>
  <c r="DT6" i="1"/>
  <c r="DT7" i="1"/>
  <c r="DT8" i="1"/>
  <c r="DT9" i="1"/>
  <c r="DT10" i="1"/>
  <c r="DT11" i="1"/>
  <c r="DT12" i="1"/>
  <c r="DT13" i="1"/>
  <c r="DT14" i="1"/>
  <c r="DT15" i="1"/>
  <c r="DT16" i="1"/>
  <c r="DT17" i="1"/>
  <c r="DT18" i="1"/>
  <c r="DT19" i="1"/>
  <c r="DT20" i="1"/>
  <c r="DT21" i="1"/>
  <c r="DT22" i="1"/>
  <c r="DT23" i="1"/>
  <c r="DT24" i="1"/>
  <c r="DT25" i="1"/>
  <c r="DT26" i="1"/>
  <c r="DT27" i="1"/>
  <c r="DT28" i="1"/>
  <c r="DT29" i="1"/>
  <c r="DT30" i="1"/>
  <c r="DT31" i="1"/>
  <c r="DT32" i="1"/>
  <c r="DT33" i="1"/>
  <c r="DT34" i="1"/>
  <c r="DT35" i="1"/>
  <c r="DT36" i="1"/>
  <c r="DY5" i="2"/>
  <c r="DY6" i="2"/>
  <c r="DY7" i="2"/>
  <c r="DY8" i="2"/>
  <c r="DY9" i="2"/>
  <c r="DY10" i="2"/>
  <c r="DY11" i="2"/>
  <c r="DY12" i="2"/>
  <c r="DY13" i="2"/>
  <c r="DY14" i="2"/>
  <c r="DY15" i="2"/>
  <c r="DY16" i="2"/>
  <c r="DY17" i="2"/>
  <c r="DY18" i="2"/>
  <c r="DY19" i="2"/>
  <c r="DY20" i="2"/>
  <c r="DY21" i="2"/>
  <c r="DY22" i="2"/>
  <c r="DY23" i="2"/>
  <c r="DY24" i="2"/>
  <c r="DY25" i="2"/>
  <c r="DY26" i="2"/>
  <c r="DY27" i="2"/>
  <c r="DY28" i="2"/>
  <c r="DY29" i="2"/>
  <c r="DY30" i="2"/>
  <c r="DY31" i="2"/>
  <c r="DY32" i="2"/>
  <c r="DY33" i="2"/>
  <c r="DY34" i="2"/>
  <c r="DY35" i="2"/>
  <c r="DY36" i="2"/>
  <c r="DM5" i="1"/>
  <c r="DM6" i="1"/>
  <c r="DM7" i="1"/>
  <c r="DM10" i="1"/>
  <c r="DM11" i="1"/>
  <c r="DM12" i="1"/>
  <c r="DM8" i="1"/>
  <c r="DM9" i="1"/>
  <c r="DM13" i="1"/>
  <c r="DM14" i="1"/>
  <c r="DM15" i="1"/>
  <c r="DM16" i="1"/>
  <c r="DM17" i="1"/>
  <c r="DM18" i="1"/>
  <c r="DM19" i="1"/>
  <c r="DM20" i="1"/>
  <c r="DM21" i="1"/>
  <c r="DM22" i="1"/>
  <c r="DM23" i="1"/>
  <c r="DM24" i="1"/>
  <c r="DM25" i="1"/>
  <c r="DM26" i="1"/>
  <c r="DM27" i="1"/>
  <c r="DM28" i="1"/>
  <c r="DM29" i="1"/>
  <c r="DM30" i="1"/>
  <c r="DM31" i="1"/>
  <c r="DM32" i="1"/>
  <c r="DM33" i="1"/>
  <c r="DM34" i="1"/>
  <c r="DM35" i="1"/>
  <c r="DM4" i="1"/>
  <c r="DR5" i="2"/>
  <c r="DR6" i="2"/>
  <c r="DR7" i="2"/>
  <c r="DR8" i="2"/>
  <c r="DR9" i="2"/>
  <c r="DR10" i="2"/>
  <c r="DR11" i="2"/>
  <c r="DR12" i="2"/>
  <c r="DR13" i="2"/>
  <c r="DR14" i="2"/>
  <c r="DR15" i="2"/>
  <c r="DR16" i="2"/>
  <c r="DR17" i="2"/>
  <c r="DR18" i="2"/>
  <c r="DR19" i="2"/>
  <c r="DR20" i="2"/>
  <c r="DR21" i="2"/>
  <c r="DR22" i="2"/>
  <c r="DR23" i="2"/>
  <c r="DR24" i="2"/>
  <c r="DR25" i="2"/>
  <c r="DR26" i="2"/>
  <c r="DR27" i="2"/>
  <c r="DR28" i="2"/>
  <c r="DR29" i="2"/>
  <c r="DR30" i="2"/>
  <c r="DR31" i="2"/>
  <c r="DR32" i="2"/>
  <c r="DR33" i="2"/>
  <c r="DR34" i="2"/>
  <c r="DR35" i="2"/>
  <c r="DJ4" i="2"/>
  <c r="DN4" i="2" s="1"/>
  <c r="DJ5" i="2"/>
  <c r="DN5" i="2" s="1"/>
  <c r="DJ6" i="2"/>
  <c r="DN6" i="2" s="1"/>
  <c r="DJ7" i="2"/>
  <c r="DN7" i="2" s="1"/>
  <c r="DJ8" i="2"/>
  <c r="DN8" i="2" s="1"/>
  <c r="DJ9" i="2"/>
  <c r="DN9" i="2" s="1"/>
  <c r="DJ10" i="2"/>
  <c r="DN10" i="2" s="1"/>
  <c r="DJ11" i="2"/>
  <c r="DN11" i="2" s="1"/>
  <c r="DJ12" i="2"/>
  <c r="DN12" i="2" s="1"/>
  <c r="DJ13" i="2"/>
  <c r="DN13" i="2" s="1"/>
  <c r="DJ14" i="2"/>
  <c r="DN14" i="2" s="1"/>
  <c r="DJ15" i="2"/>
  <c r="DN15" i="2" s="1"/>
  <c r="DJ16" i="2"/>
  <c r="DN16" i="2" s="1"/>
  <c r="DJ17" i="2"/>
  <c r="DN17" i="2" s="1"/>
  <c r="DJ18" i="2"/>
  <c r="DN18" i="2" s="1"/>
  <c r="DJ19" i="2"/>
  <c r="DN19" i="2" s="1"/>
  <c r="DJ20" i="2"/>
  <c r="DN20" i="2" s="1"/>
  <c r="DJ21" i="2"/>
  <c r="DN21" i="2" s="1"/>
  <c r="DJ22" i="2"/>
  <c r="DN22" i="2" s="1"/>
  <c r="DJ23" i="2"/>
  <c r="DN23" i="2" s="1"/>
  <c r="DJ24" i="2"/>
  <c r="DN24" i="2" s="1"/>
  <c r="DJ25" i="2"/>
  <c r="DN25" i="2" s="1"/>
  <c r="DJ26" i="2"/>
  <c r="DN26" i="2" s="1"/>
  <c r="DJ27" i="2"/>
  <c r="DN27" i="2" s="1"/>
  <c r="DJ28" i="2"/>
  <c r="DN28" i="2" s="1"/>
  <c r="DJ29" i="2"/>
  <c r="DN29" i="2" s="1"/>
  <c r="DJ30" i="2"/>
  <c r="DN30" i="2" s="1"/>
  <c r="DJ31" i="2"/>
  <c r="DN31" i="2" s="1"/>
  <c r="DJ32" i="2"/>
  <c r="DN32" i="2" s="1"/>
  <c r="DJ33" i="2"/>
  <c r="DN33" i="2" s="1"/>
  <c r="DJ34" i="2"/>
  <c r="DN34" i="2" s="1"/>
  <c r="DJ35" i="2"/>
  <c r="DN35" i="2" s="1"/>
  <c r="DJ36" i="2"/>
  <c r="CG6" i="3"/>
  <c r="CG7" i="3"/>
  <c r="CG8" i="3"/>
  <c r="CG9" i="3"/>
  <c r="CG10" i="3"/>
  <c r="CG11" i="3"/>
  <c r="CG12" i="3"/>
  <c r="CG13" i="3"/>
  <c r="CG14" i="3"/>
  <c r="CG15" i="3"/>
  <c r="CG16" i="3"/>
  <c r="CG17" i="3"/>
  <c r="CG18" i="3"/>
  <c r="CG19" i="3"/>
  <c r="CG20" i="3"/>
  <c r="CG21" i="3"/>
  <c r="CG22" i="3"/>
  <c r="CG23" i="3"/>
  <c r="CG24" i="3"/>
  <c r="CG25" i="3"/>
  <c r="CG26" i="3"/>
  <c r="CG27" i="3"/>
  <c r="CG28" i="3"/>
  <c r="CG29" i="3"/>
  <c r="CG30" i="3"/>
  <c r="CG31" i="3"/>
  <c r="CG32" i="3"/>
  <c r="CG33" i="3"/>
  <c r="CG34" i="3"/>
  <c r="CG35" i="3"/>
  <c r="CG36" i="3"/>
  <c r="CG37" i="3"/>
  <c r="X119" i="6"/>
  <c r="CF6" i="3"/>
  <c r="CF7" i="3"/>
  <c r="CF9" i="3"/>
  <c r="CF10" i="3"/>
  <c r="CF11" i="3"/>
  <c r="CF12" i="3"/>
  <c r="CF14" i="3"/>
  <c r="CF15" i="3"/>
  <c r="CF16" i="3"/>
  <c r="CF17" i="3"/>
  <c r="CF18" i="3"/>
  <c r="CF19" i="3"/>
  <c r="CF20" i="3"/>
  <c r="CF21" i="3"/>
  <c r="CF22" i="3"/>
  <c r="CF23" i="3"/>
  <c r="CF24" i="3"/>
  <c r="CF25" i="3"/>
  <c r="CF26" i="3"/>
  <c r="CF27" i="3"/>
  <c r="CF28" i="3"/>
  <c r="CF29" i="3"/>
  <c r="CF30" i="3"/>
  <c r="CF31" i="3"/>
  <c r="CF32" i="3"/>
  <c r="CF33" i="3"/>
  <c r="CF34" i="3"/>
  <c r="CF35" i="3"/>
  <c r="CF36" i="3"/>
  <c r="CF37" i="3"/>
  <c r="X76" i="6"/>
  <c r="CG5" i="3"/>
  <c r="CC6" i="3"/>
  <c r="W88" i="6"/>
  <c r="CC7" i="3"/>
  <c r="W89" i="6"/>
  <c r="CC8" i="3"/>
  <c r="W90" i="6"/>
  <c r="CC9" i="3"/>
  <c r="W91" i="6"/>
  <c r="CC10" i="3"/>
  <c r="W92" i="6"/>
  <c r="CC11" i="3"/>
  <c r="W93" i="6"/>
  <c r="CC12" i="3"/>
  <c r="W94" i="6"/>
  <c r="CC13" i="3"/>
  <c r="W95" i="6"/>
  <c r="CC14" i="3"/>
  <c r="W96" i="6"/>
  <c r="CC15" i="3"/>
  <c r="W97" i="6"/>
  <c r="CC16" i="3"/>
  <c r="W98" i="6"/>
  <c r="CC17" i="3"/>
  <c r="W99" i="6"/>
  <c r="CC18" i="3"/>
  <c r="W100" i="6"/>
  <c r="CC19" i="3"/>
  <c r="W101" i="6"/>
  <c r="CC20" i="3"/>
  <c r="W102" i="6"/>
  <c r="CC21" i="3"/>
  <c r="W103" i="6"/>
  <c r="CC22" i="3"/>
  <c r="W104" i="6"/>
  <c r="CC23" i="3"/>
  <c r="W105" i="6"/>
  <c r="CC24" i="3"/>
  <c r="W106" i="6"/>
  <c r="CC25" i="3"/>
  <c r="W107" i="6"/>
  <c r="CC26" i="3"/>
  <c r="W108" i="6"/>
  <c r="CC27" i="3"/>
  <c r="W109" i="6"/>
  <c r="CC28" i="3"/>
  <c r="W110" i="6"/>
  <c r="CC29" i="3"/>
  <c r="W111" i="6"/>
  <c r="CC30" i="3"/>
  <c r="W112" i="6"/>
  <c r="CC31" i="3"/>
  <c r="W113" i="6"/>
  <c r="CC32" i="3"/>
  <c r="W114" i="6"/>
  <c r="CC33" i="3"/>
  <c r="W115" i="6"/>
  <c r="CC34" i="3"/>
  <c r="W116" i="6"/>
  <c r="CC35" i="3"/>
  <c r="W117" i="6"/>
  <c r="CC36" i="3"/>
  <c r="W118" i="6"/>
  <c r="CC37" i="3"/>
  <c r="W119" i="6"/>
  <c r="CC5" i="3"/>
  <c r="W87" i="6"/>
  <c r="CB6" i="3"/>
  <c r="W45" i="6"/>
  <c r="CB7" i="3"/>
  <c r="W46" i="6" s="1"/>
  <c r="CB8" i="3"/>
  <c r="W47" i="6"/>
  <c r="CB9" i="3"/>
  <c r="W48" i="6"/>
  <c r="CB10" i="3"/>
  <c r="W49" i="6"/>
  <c r="CB11" i="3"/>
  <c r="W50" i="6"/>
  <c r="CB12" i="3"/>
  <c r="W51" i="6"/>
  <c r="CB14" i="3"/>
  <c r="W53" i="6"/>
  <c r="CB15" i="3"/>
  <c r="W54" i="6"/>
  <c r="CB16" i="3"/>
  <c r="W55" i="6"/>
  <c r="CB17" i="3"/>
  <c r="W56" i="6"/>
  <c r="CB18" i="3"/>
  <c r="W57" i="6"/>
  <c r="CB19" i="3"/>
  <c r="W58" i="6"/>
  <c r="CB20" i="3"/>
  <c r="W59" i="6"/>
  <c r="CB21" i="3"/>
  <c r="W60" i="6"/>
  <c r="CB22" i="3"/>
  <c r="W61" i="6" s="1"/>
  <c r="CB23" i="3"/>
  <c r="W62" i="6"/>
  <c r="CB24" i="3"/>
  <c r="W63" i="6"/>
  <c r="CB25" i="3"/>
  <c r="W64" i="6"/>
  <c r="CB26" i="3"/>
  <c r="W65" i="6"/>
  <c r="CB27" i="3"/>
  <c r="W66" i="6"/>
  <c r="CB28" i="3"/>
  <c r="W67" i="6" s="1"/>
  <c r="CB29" i="3"/>
  <c r="W68" i="6"/>
  <c r="CB30" i="3"/>
  <c r="W69" i="6"/>
  <c r="CB31" i="3"/>
  <c r="W70" i="6"/>
  <c r="CB32" i="3"/>
  <c r="W71" i="6"/>
  <c r="CB33" i="3"/>
  <c r="W72" i="6"/>
  <c r="CB34" i="3"/>
  <c r="W73" i="6"/>
  <c r="CB35" i="3"/>
  <c r="W74" i="6"/>
  <c r="CB36" i="3"/>
  <c r="W75" i="6"/>
  <c r="CB37" i="3"/>
  <c r="W76" i="6"/>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4" i="2"/>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4" i="1"/>
  <c r="CX6" i="1"/>
  <c r="CX5" i="1"/>
  <c r="CX7" i="1"/>
  <c r="CX8" i="1"/>
  <c r="CX9" i="1"/>
  <c r="CX10" i="1"/>
  <c r="CX11" i="1"/>
  <c r="CX12" i="1"/>
  <c r="CX13" i="1"/>
  <c r="CX14" i="1"/>
  <c r="CX15" i="1"/>
  <c r="CX16" i="1"/>
  <c r="CX17" i="1"/>
  <c r="CX18" i="1"/>
  <c r="CX19" i="1"/>
  <c r="CX20" i="1"/>
  <c r="CX21" i="1"/>
  <c r="CX22" i="1"/>
  <c r="CX23" i="1"/>
  <c r="CX24" i="1"/>
  <c r="CX25" i="1"/>
  <c r="CX26" i="1"/>
  <c r="CX27" i="1"/>
  <c r="CX28" i="1"/>
  <c r="CX29" i="1"/>
  <c r="CX30" i="1"/>
  <c r="CX31" i="1"/>
  <c r="CX32" i="1"/>
  <c r="CX33" i="1"/>
  <c r="CX34" i="1"/>
  <c r="CX35" i="1"/>
  <c r="CX36" i="1"/>
  <c r="CX4" i="1"/>
  <c r="CX5" i="2"/>
  <c r="CX6" i="2"/>
  <c r="CX7" i="2"/>
  <c r="CX8" i="2"/>
  <c r="CX9" i="2"/>
  <c r="CX10" i="2"/>
  <c r="CX11" i="2"/>
  <c r="CX12" i="2"/>
  <c r="CX13" i="2"/>
  <c r="CX14" i="2"/>
  <c r="CX15" i="2"/>
  <c r="CX16" i="2"/>
  <c r="CX17" i="2"/>
  <c r="CX18" i="2"/>
  <c r="CX19" i="2"/>
  <c r="CX20" i="2"/>
  <c r="CX21" i="2"/>
  <c r="CX22" i="2"/>
  <c r="CX23" i="2"/>
  <c r="CX24" i="2"/>
  <c r="CX25" i="2"/>
  <c r="CX26" i="2"/>
  <c r="CX27" i="2"/>
  <c r="CX28" i="2"/>
  <c r="CX29" i="2"/>
  <c r="CX30" i="2"/>
  <c r="CX31" i="2"/>
  <c r="CX32" i="2"/>
  <c r="CX33" i="2"/>
  <c r="CX34" i="2"/>
  <c r="CX35" i="2"/>
  <c r="CX36" i="2"/>
  <c r="CX4" i="2"/>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N65" i="10"/>
  <c r="N74" i="9"/>
  <c r="X72" i="6"/>
  <c r="N72" i="9"/>
  <c r="N61" i="10"/>
  <c r="N70" i="9"/>
  <c r="X68" i="6"/>
  <c r="N57" i="10"/>
  <c r="N66" i="9"/>
  <c r="X64" i="6"/>
  <c r="N64" i="9"/>
  <c r="N53" i="10"/>
  <c r="N62" i="9"/>
  <c r="X60" i="6"/>
  <c r="N49" i="10"/>
  <c r="N58" i="9"/>
  <c r="X56" i="6"/>
  <c r="N56" i="9"/>
  <c r="N44" i="10"/>
  <c r="N53" i="9"/>
  <c r="X51" i="6"/>
  <c r="N39" i="10"/>
  <c r="N48" i="9"/>
  <c r="X46" i="6"/>
  <c r="N100" i="10"/>
  <c r="N119" i="9"/>
  <c r="X117" i="6"/>
  <c r="N98" i="10"/>
  <c r="N117" i="9"/>
  <c r="X115" i="6"/>
  <c r="N96" i="10"/>
  <c r="N115" i="9"/>
  <c r="X113" i="6"/>
  <c r="N94" i="10"/>
  <c r="N113" i="9"/>
  <c r="X111" i="6"/>
  <c r="N92" i="10"/>
  <c r="N111" i="9"/>
  <c r="X109" i="6"/>
  <c r="N90" i="10"/>
  <c r="N109" i="9"/>
  <c r="X107" i="6"/>
  <c r="N88" i="10"/>
  <c r="N107" i="9"/>
  <c r="X105" i="6"/>
  <c r="N86" i="10"/>
  <c r="N105" i="9"/>
  <c r="X103" i="6"/>
  <c r="N84" i="10"/>
  <c r="N103" i="9"/>
  <c r="X101" i="6"/>
  <c r="N82" i="10"/>
  <c r="N101" i="9"/>
  <c r="X99" i="6"/>
  <c r="N80" i="10"/>
  <c r="N99" i="9"/>
  <c r="X97" i="6"/>
  <c r="N78" i="10"/>
  <c r="N97" i="9"/>
  <c r="X95" i="6"/>
  <c r="N76" i="10"/>
  <c r="N95" i="9"/>
  <c r="X93" i="6"/>
  <c r="N74" i="10"/>
  <c r="N93" i="9"/>
  <c r="X91" i="6"/>
  <c r="N72" i="10"/>
  <c r="N91" i="9"/>
  <c r="X89" i="6"/>
  <c r="N70" i="10"/>
  <c r="N68" i="10"/>
  <c r="N77" i="9"/>
  <c r="X75" i="6"/>
  <c r="N66" i="10"/>
  <c r="N75" i="9"/>
  <c r="X73" i="6"/>
  <c r="N64" i="10"/>
  <c r="N73" i="9"/>
  <c r="X71" i="6"/>
  <c r="N62" i="10"/>
  <c r="N71" i="9"/>
  <c r="X69" i="6"/>
  <c r="N60" i="10"/>
  <c r="N69" i="9"/>
  <c r="X67" i="6"/>
  <c r="N58" i="10"/>
  <c r="N67" i="9"/>
  <c r="X65" i="6"/>
  <c r="N56" i="10"/>
  <c r="N65" i="9"/>
  <c r="X63" i="6"/>
  <c r="N54" i="10"/>
  <c r="N63" i="9"/>
  <c r="X61" i="6"/>
  <c r="N52" i="10"/>
  <c r="N61" i="9"/>
  <c r="X59" i="6"/>
  <c r="N50" i="10"/>
  <c r="N59" i="9"/>
  <c r="X57" i="6"/>
  <c r="N48" i="10"/>
  <c r="N57" i="9"/>
  <c r="X55" i="6"/>
  <c r="N46" i="10"/>
  <c r="N55" i="9"/>
  <c r="X53" i="6"/>
  <c r="N43" i="10"/>
  <c r="N52" i="9"/>
  <c r="X50" i="6"/>
  <c r="N41" i="10"/>
  <c r="N50" i="9"/>
  <c r="X48" i="6"/>
  <c r="N38" i="10"/>
  <c r="N47" i="9"/>
  <c r="X45" i="6"/>
  <c r="N101" i="10"/>
  <c r="N120" i="9"/>
  <c r="X118" i="6"/>
  <c r="N99" i="10"/>
  <c r="N97" i="10"/>
  <c r="N116" i="9"/>
  <c r="X114" i="6"/>
  <c r="X112" i="6"/>
  <c r="N93" i="10"/>
  <c r="N112" i="9"/>
  <c r="X110" i="6"/>
  <c r="N91" i="10"/>
  <c r="N89" i="10"/>
  <c r="N108" i="9"/>
  <c r="X106" i="6"/>
  <c r="X104" i="6"/>
  <c r="N85" i="10"/>
  <c r="N104" i="9"/>
  <c r="X102" i="6"/>
  <c r="N83" i="10"/>
  <c r="N81" i="10"/>
  <c r="N100" i="9"/>
  <c r="X98" i="6"/>
  <c r="X96" i="6"/>
  <c r="N77" i="10"/>
  <c r="N96" i="9"/>
  <c r="X94" i="6"/>
  <c r="N75" i="10"/>
  <c r="N73" i="10"/>
  <c r="N92" i="9"/>
  <c r="X90" i="6"/>
  <c r="X88"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87" i="6"/>
  <c r="BH5" i="1"/>
  <c r="BH6" i="1"/>
  <c r="BH7" i="1"/>
  <c r="BH8" i="1"/>
  <c r="BH9" i="1"/>
  <c r="BH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4" i="1"/>
  <c r="BH4" i="2"/>
  <c r="EM6" i="3"/>
  <c r="EM7" i="3"/>
  <c r="EM8" i="3"/>
  <c r="EM9" i="3"/>
  <c r="EM10" i="3"/>
  <c r="EM11" i="3"/>
  <c r="EM12" i="3"/>
  <c r="EM13" i="3"/>
  <c r="EM14" i="3"/>
  <c r="EM15" i="3"/>
  <c r="EM16" i="3"/>
  <c r="EM17" i="3"/>
  <c r="EM18" i="3"/>
  <c r="EM19" i="3"/>
  <c r="EM20" i="3"/>
  <c r="EM21" i="3"/>
  <c r="EM22" i="3"/>
  <c r="EM23" i="3"/>
  <c r="EM24" i="3"/>
  <c r="EM25" i="3"/>
  <c r="EM26" i="3"/>
  <c r="EM27" i="3"/>
  <c r="EM28" i="3"/>
  <c r="EM29" i="3"/>
  <c r="EM30" i="3"/>
  <c r="EM31" i="3"/>
  <c r="EM32" i="3"/>
  <c r="EM33" i="3"/>
  <c r="EM34" i="3"/>
  <c r="EM35" i="3"/>
  <c r="EM36" i="3"/>
  <c r="EM37" i="3"/>
  <c r="AK119" i="6" s="1"/>
  <c r="EL6" i="3"/>
  <c r="T38" i="10" s="1"/>
  <c r="EL7" i="3"/>
  <c r="EL8" i="3"/>
  <c r="EL9" i="3"/>
  <c r="EL10" i="3"/>
  <c r="AK49" i="6" s="1"/>
  <c r="EL11" i="3"/>
  <c r="EL12" i="3"/>
  <c r="EL13" i="3"/>
  <c r="EL14" i="3"/>
  <c r="T46" i="10" s="1"/>
  <c r="EL15" i="3"/>
  <c r="EL16" i="3"/>
  <c r="EL17" i="3"/>
  <c r="EL18" i="3"/>
  <c r="AK57" i="6" s="1"/>
  <c r="EL19" i="3"/>
  <c r="EL20" i="3"/>
  <c r="EL21" i="3"/>
  <c r="EL22" i="3"/>
  <c r="T63" i="9" s="1"/>
  <c r="EL23" i="3"/>
  <c r="EL24" i="3"/>
  <c r="EL25" i="3"/>
  <c r="EL26" i="3"/>
  <c r="EL27" i="3"/>
  <c r="EL28" i="3"/>
  <c r="EL29" i="3"/>
  <c r="EL30" i="3"/>
  <c r="EL31" i="3"/>
  <c r="EL32" i="3"/>
  <c r="EL33" i="3"/>
  <c r="EL34" i="3"/>
  <c r="EL35" i="3"/>
  <c r="EL36" i="3"/>
  <c r="EL37" i="3"/>
  <c r="AK76" i="6"/>
  <c r="EM5" i="3"/>
  <c r="T70" i="10"/>
  <c r="T89" i="9"/>
  <c r="AK87" i="6"/>
  <c r="T67" i="10"/>
  <c r="T76" i="9"/>
  <c r="AK74" i="6"/>
  <c r="T65" i="10"/>
  <c r="T74" i="9"/>
  <c r="AK72" i="6"/>
  <c r="T61" i="10"/>
  <c r="T70" i="9"/>
  <c r="AK68" i="6"/>
  <c r="T57" i="10"/>
  <c r="T66" i="9"/>
  <c r="AK64" i="6"/>
  <c r="T55" i="10"/>
  <c r="T64" i="9"/>
  <c r="AK62" i="6"/>
  <c r="T51" i="10"/>
  <c r="T60" i="9"/>
  <c r="AK58" i="6"/>
  <c r="T49" i="10"/>
  <c r="T58" i="9"/>
  <c r="AK56" i="6"/>
  <c r="T45" i="10"/>
  <c r="T54" i="9"/>
  <c r="AK52" i="6"/>
  <c r="T43" i="10"/>
  <c r="T52" i="9"/>
  <c r="AK50" i="6"/>
  <c r="T41" i="10"/>
  <c r="T50" i="9"/>
  <c r="AK48" i="6"/>
  <c r="T39" i="10"/>
  <c r="T48" i="9"/>
  <c r="AK46" i="6"/>
  <c r="AK117" i="6"/>
  <c r="T92" i="10"/>
  <c r="T90" i="10"/>
  <c r="T109" i="9"/>
  <c r="AK107" i="6"/>
  <c r="T86" i="10"/>
  <c r="T105" i="9"/>
  <c r="AK103" i="6"/>
  <c r="T80" i="10"/>
  <c r="T95" i="9"/>
  <c r="T68" i="10"/>
  <c r="T77" i="9"/>
  <c r="AK75" i="6"/>
  <c r="T64" i="10"/>
  <c r="T73" i="9"/>
  <c r="AK71" i="6"/>
  <c r="T71" i="9"/>
  <c r="T60" i="10"/>
  <c r="T69" i="9"/>
  <c r="AK67" i="6"/>
  <c r="T56" i="10"/>
  <c r="T65" i="9"/>
  <c r="AK63" i="6"/>
  <c r="T52" i="10"/>
  <c r="T61" i="9"/>
  <c r="AK59" i="6"/>
  <c r="T59" i="9"/>
  <c r="T48" i="10"/>
  <c r="T57" i="9"/>
  <c r="AK55" i="6"/>
  <c r="T55" i="9"/>
  <c r="T44" i="10"/>
  <c r="T53" i="9"/>
  <c r="AK51" i="6"/>
  <c r="T51" i="9"/>
  <c r="T40" i="10"/>
  <c r="T49" i="9"/>
  <c r="AK47" i="6"/>
  <c r="T47" i="9"/>
  <c r="T101" i="10"/>
  <c r="T120" i="9"/>
  <c r="AK118" i="6"/>
  <c r="T99" i="10"/>
  <c r="T118" i="9"/>
  <c r="AK116" i="6"/>
  <c r="T97" i="10"/>
  <c r="T116" i="9"/>
  <c r="AK114" i="6"/>
  <c r="T95" i="10"/>
  <c r="T114" i="9"/>
  <c r="AK112" i="6"/>
  <c r="T93" i="10"/>
  <c r="T112" i="9"/>
  <c r="AK110" i="6"/>
  <c r="T91" i="10"/>
  <c r="T110" i="9"/>
  <c r="AK108" i="6"/>
  <c r="T89" i="10"/>
  <c r="T108" i="9"/>
  <c r="AK106" i="6"/>
  <c r="T87" i="10"/>
  <c r="T106" i="9"/>
  <c r="AK104" i="6"/>
  <c r="T85" i="10"/>
  <c r="T104" i="9"/>
  <c r="AK102" i="6"/>
  <c r="T83" i="10"/>
  <c r="T102" i="9"/>
  <c r="AK100" i="6"/>
  <c r="T81" i="10"/>
  <c r="T100" i="9"/>
  <c r="AK98" i="6"/>
  <c r="T79" i="10"/>
  <c r="T98" i="9"/>
  <c r="AK96" i="6"/>
  <c r="T77" i="10"/>
  <c r="T96" i="9"/>
  <c r="AK94" i="6"/>
  <c r="T75" i="10"/>
  <c r="T94" i="9"/>
  <c r="AK92" i="6"/>
  <c r="T73" i="10"/>
  <c r="T92" i="9"/>
  <c r="AK90" i="6"/>
  <c r="T71" i="10"/>
  <c r="T90" i="9"/>
  <c r="AK88" i="6"/>
  <c r="T63" i="10"/>
  <c r="T72" i="9"/>
  <c r="AK70" i="6"/>
  <c r="T59" i="10"/>
  <c r="T68" i="9"/>
  <c r="AK66" i="6"/>
  <c r="T53" i="10"/>
  <c r="T62" i="9"/>
  <c r="AK60" i="6"/>
  <c r="T47" i="10"/>
  <c r="T56" i="9"/>
  <c r="AK54" i="6"/>
  <c r="T98" i="10"/>
  <c r="T117" i="9"/>
  <c r="AK115" i="6"/>
  <c r="T94" i="10"/>
  <c r="T113" i="9"/>
  <c r="AK111" i="6"/>
  <c r="T88" i="10"/>
  <c r="T107" i="9"/>
  <c r="AK105" i="6"/>
  <c r="T82" i="10"/>
  <c r="T101" i="9"/>
  <c r="AK99" i="6"/>
  <c r="T78" i="10"/>
  <c r="T97" i="9"/>
  <c r="AK95" i="6"/>
  <c r="T74" i="10"/>
  <c r="T93" i="9"/>
  <c r="AK91" i="6"/>
  <c r="T72" i="10"/>
  <c r="T91" i="9"/>
  <c r="AK89" i="6"/>
  <c r="EK6" i="3"/>
  <c r="AJ88" i="6"/>
  <c r="EK7" i="3"/>
  <c r="AJ89" i="6"/>
  <c r="EK8" i="3"/>
  <c r="AJ90" i="6"/>
  <c r="EK9" i="3"/>
  <c r="AJ91" i="6"/>
  <c r="EK10" i="3"/>
  <c r="AJ92" i="6"/>
  <c r="EK11" i="3"/>
  <c r="AJ93" i="6"/>
  <c r="EK12" i="3"/>
  <c r="AJ94" i="6"/>
  <c r="EK13" i="3"/>
  <c r="AJ95" i="6"/>
  <c r="EK14" i="3"/>
  <c r="AJ96" i="6"/>
  <c r="EK15" i="3"/>
  <c r="AJ97" i="6"/>
  <c r="EK16" i="3"/>
  <c r="AJ98" i="6"/>
  <c r="EK17" i="3"/>
  <c r="AJ99" i="6"/>
  <c r="EK18" i="3"/>
  <c r="AJ100" i="6"/>
  <c r="EK19" i="3"/>
  <c r="AJ101" i="6"/>
  <c r="EK20" i="3"/>
  <c r="AJ102" i="6"/>
  <c r="EK21" i="3"/>
  <c r="AJ103" i="6"/>
  <c r="EK22" i="3"/>
  <c r="AJ104" i="6"/>
  <c r="EK23" i="3"/>
  <c r="AJ105" i="6"/>
  <c r="EK24" i="3"/>
  <c r="AJ106" i="6"/>
  <c r="EK25" i="3"/>
  <c r="AJ107" i="6"/>
  <c r="EK26" i="3"/>
  <c r="AJ108" i="6"/>
  <c r="EK27" i="3"/>
  <c r="AJ109" i="6"/>
  <c r="EK28" i="3"/>
  <c r="AJ110" i="6"/>
  <c r="EK29" i="3"/>
  <c r="AJ111" i="6"/>
  <c r="EK30" i="3"/>
  <c r="AJ112" i="6"/>
  <c r="EK31" i="3"/>
  <c r="AJ113" i="6"/>
  <c r="EK32" i="3"/>
  <c r="AJ114" i="6"/>
  <c r="EK33" i="3"/>
  <c r="AJ115" i="6"/>
  <c r="EK34" i="3"/>
  <c r="AJ116" i="6"/>
  <c r="EK35" i="3"/>
  <c r="AJ117" i="6"/>
  <c r="EK36" i="3"/>
  <c r="AJ118" i="6"/>
  <c r="EK37" i="3"/>
  <c r="AJ119" i="6"/>
  <c r="EJ6" i="3"/>
  <c r="AJ45" i="6"/>
  <c r="EJ7" i="3"/>
  <c r="AJ46" i="6"/>
  <c r="EJ8" i="3"/>
  <c r="AJ47" i="6"/>
  <c r="EJ9" i="3"/>
  <c r="AJ48" i="6"/>
  <c r="EJ10" i="3"/>
  <c r="AJ49" i="6"/>
  <c r="EJ11" i="3"/>
  <c r="AJ50" i="6"/>
  <c r="EJ12" i="3"/>
  <c r="AJ51" i="6"/>
  <c r="EJ13" i="3"/>
  <c r="AJ52" i="6"/>
  <c r="EJ14" i="3"/>
  <c r="AJ53" i="6"/>
  <c r="EJ15" i="3"/>
  <c r="AJ54" i="6"/>
  <c r="EJ16" i="3"/>
  <c r="AJ55" i="6"/>
  <c r="EJ17" i="3"/>
  <c r="AJ56" i="6"/>
  <c r="EJ18" i="3"/>
  <c r="AJ57" i="6"/>
  <c r="EJ19" i="3"/>
  <c r="AJ58" i="6"/>
  <c r="EJ20" i="3"/>
  <c r="AJ59" i="6"/>
  <c r="EJ21" i="3"/>
  <c r="AJ60" i="6"/>
  <c r="EJ22" i="3"/>
  <c r="AJ61" i="6"/>
  <c r="EJ23" i="3"/>
  <c r="AJ62" i="6"/>
  <c r="EJ24" i="3"/>
  <c r="AJ63" i="6"/>
  <c r="EJ25" i="3"/>
  <c r="AJ64" i="6"/>
  <c r="EJ26" i="3"/>
  <c r="AJ65" i="6"/>
  <c r="EJ27" i="3"/>
  <c r="AJ66" i="6"/>
  <c r="EJ28" i="3"/>
  <c r="AJ67" i="6"/>
  <c r="EJ29" i="3"/>
  <c r="AJ68" i="6"/>
  <c r="EJ30" i="3"/>
  <c r="AJ69" i="6"/>
  <c r="EJ31" i="3"/>
  <c r="AJ70" i="6"/>
  <c r="EJ32" i="3"/>
  <c r="AJ71" i="6"/>
  <c r="EJ33" i="3"/>
  <c r="AJ72" i="6"/>
  <c r="EJ34" i="3"/>
  <c r="AJ73" i="6"/>
  <c r="EJ35" i="3"/>
  <c r="AJ74" i="6"/>
  <c r="EJ36" i="3"/>
  <c r="AJ75" i="6"/>
  <c r="EJ37" i="3"/>
  <c r="AJ76" i="6"/>
  <c r="EK5" i="3"/>
  <c r="AJ87" i="6"/>
  <c r="EG6" i="3"/>
  <c r="EG7" i="3"/>
  <c r="EG8" i="3"/>
  <c r="EG9" i="3"/>
  <c r="EG10" i="3"/>
  <c r="EG11" i="3"/>
  <c r="EG12" i="3"/>
  <c r="EG13" i="3"/>
  <c r="EG14" i="3"/>
  <c r="EG15" i="3"/>
  <c r="EG16" i="3"/>
  <c r="EG17" i="3"/>
  <c r="EG18" i="3"/>
  <c r="EG19" i="3"/>
  <c r="EG20" i="3"/>
  <c r="EG21" i="3"/>
  <c r="EG22" i="3"/>
  <c r="EG23" i="3"/>
  <c r="EG24" i="3"/>
  <c r="EG25" i="3"/>
  <c r="EG26" i="3"/>
  <c r="EG27" i="3"/>
  <c r="EG28" i="3"/>
  <c r="EG29" i="3"/>
  <c r="EG30" i="3"/>
  <c r="EG31" i="3"/>
  <c r="S115" i="9" s="1"/>
  <c r="EG32" i="3"/>
  <c r="EG33" i="3"/>
  <c r="EG34" i="3"/>
  <c r="EG35" i="3"/>
  <c r="EG36" i="3"/>
  <c r="EG37" i="3"/>
  <c r="AI119" i="6" s="1"/>
  <c r="EF6" i="3"/>
  <c r="EF7" i="3"/>
  <c r="EF8" i="3"/>
  <c r="EF9" i="3"/>
  <c r="EF10" i="3"/>
  <c r="EF11" i="3"/>
  <c r="EF12" i="3"/>
  <c r="EF13" i="3"/>
  <c r="EF14" i="3"/>
  <c r="EF15" i="3"/>
  <c r="EF16" i="3"/>
  <c r="EF17" i="3"/>
  <c r="EF18" i="3"/>
  <c r="EF19" i="3"/>
  <c r="EF20" i="3"/>
  <c r="EF21" i="3"/>
  <c r="EF22" i="3"/>
  <c r="EF23" i="3"/>
  <c r="EF24" i="3"/>
  <c r="EF25" i="3"/>
  <c r="EF26" i="3"/>
  <c r="EF27" i="3"/>
  <c r="EF28" i="3"/>
  <c r="EF29" i="3"/>
  <c r="EF30" i="3"/>
  <c r="EF31" i="3"/>
  <c r="EF32" i="3"/>
  <c r="EF33" i="3"/>
  <c r="EF34" i="3"/>
  <c r="EF35" i="3"/>
  <c r="EF36" i="3"/>
  <c r="EF37" i="3"/>
  <c r="AI76" i="6"/>
  <c r="EG5" i="3"/>
  <c r="DE6" i="3"/>
  <c r="AC88" i="6" s="1"/>
  <c r="DE7" i="3"/>
  <c r="AC89" i="6" s="1"/>
  <c r="DE8" i="3"/>
  <c r="AC90" i="6" s="1"/>
  <c r="DE9" i="3"/>
  <c r="AC91" i="6" s="1"/>
  <c r="DE10" i="3"/>
  <c r="AC92" i="6" s="1"/>
  <c r="DE11" i="3"/>
  <c r="AC93" i="6" s="1"/>
  <c r="DE12" i="3"/>
  <c r="AC94" i="6" s="1"/>
  <c r="DE13" i="3"/>
  <c r="AC95" i="6" s="1"/>
  <c r="DE14" i="3"/>
  <c r="AC96" i="6" s="1"/>
  <c r="DE15" i="3"/>
  <c r="AC97" i="6" s="1"/>
  <c r="DE16" i="3"/>
  <c r="AC98" i="6" s="1"/>
  <c r="DE17" i="3"/>
  <c r="AC99" i="6" s="1"/>
  <c r="DE18" i="3"/>
  <c r="AC100" i="6" s="1"/>
  <c r="DE19" i="3"/>
  <c r="AC101" i="6" s="1"/>
  <c r="DE20" i="3"/>
  <c r="AC102" i="6" s="1"/>
  <c r="DE21" i="3"/>
  <c r="AC103" i="6" s="1"/>
  <c r="DE22" i="3"/>
  <c r="AC104" i="6" s="1"/>
  <c r="DE23" i="3"/>
  <c r="AC105" i="6" s="1"/>
  <c r="DE24" i="3"/>
  <c r="AC106" i="6" s="1"/>
  <c r="DE25" i="3"/>
  <c r="AC107" i="6" s="1"/>
  <c r="DE26" i="3"/>
  <c r="AC108" i="6" s="1"/>
  <c r="DE27" i="3"/>
  <c r="AC109" i="6" s="1"/>
  <c r="DE28" i="3"/>
  <c r="AC110" i="6" s="1"/>
  <c r="DE29" i="3"/>
  <c r="AC111" i="6" s="1"/>
  <c r="DE30" i="3"/>
  <c r="AC112" i="6" s="1"/>
  <c r="DE31" i="3"/>
  <c r="AC113" i="6" s="1"/>
  <c r="DE32" i="3"/>
  <c r="AC114" i="6" s="1"/>
  <c r="DE33" i="3"/>
  <c r="AC115" i="6" s="1"/>
  <c r="DE34" i="3"/>
  <c r="AC116" i="6" s="1"/>
  <c r="DE35" i="3"/>
  <c r="AC117" i="6" s="1"/>
  <c r="DE36" i="3"/>
  <c r="AC118" i="6" s="1"/>
  <c r="DE37" i="3"/>
  <c r="AC119" i="6" s="1"/>
  <c r="DE5" i="3"/>
  <c r="AC87" i="6" s="1"/>
  <c r="DD6" i="3"/>
  <c r="AC45" i="6" s="1"/>
  <c r="DD8" i="3"/>
  <c r="AC47" i="6" s="1"/>
  <c r="DD9" i="3"/>
  <c r="AC48" i="6" s="1"/>
  <c r="DD10" i="3"/>
  <c r="AC49" i="6" s="1"/>
  <c r="DD11" i="3"/>
  <c r="AC50" i="6" s="1"/>
  <c r="DD12" i="3"/>
  <c r="AC51" i="6" s="1"/>
  <c r="DD14" i="3"/>
  <c r="AC53" i="6" s="1"/>
  <c r="DD15" i="3"/>
  <c r="AC54" i="6" s="1"/>
  <c r="DD16" i="3"/>
  <c r="AC55" i="6" s="1"/>
  <c r="DD17" i="3"/>
  <c r="AC56" i="6" s="1"/>
  <c r="DD18" i="3"/>
  <c r="AC57" i="6" s="1"/>
  <c r="DD19" i="3"/>
  <c r="AC58" i="6" s="1"/>
  <c r="DD20" i="3"/>
  <c r="AC59" i="6" s="1"/>
  <c r="DD21" i="3"/>
  <c r="AC60" i="6" s="1"/>
  <c r="DD22" i="3"/>
  <c r="AC61" i="6" s="1"/>
  <c r="DD23" i="3"/>
  <c r="AC62" i="6" s="1"/>
  <c r="DD24" i="3"/>
  <c r="AC63" i="6" s="1"/>
  <c r="DD25" i="3"/>
  <c r="AC64" i="6" s="1"/>
  <c r="DD26" i="3"/>
  <c r="AC65" i="6" s="1"/>
  <c r="DD27" i="3"/>
  <c r="AC66" i="6" s="1"/>
  <c r="DD28" i="3"/>
  <c r="AC67" i="6" s="1"/>
  <c r="DD29" i="3"/>
  <c r="AC68" i="6" s="1"/>
  <c r="DD30" i="3"/>
  <c r="AC69" i="6" s="1"/>
  <c r="DD31" i="3"/>
  <c r="AC70" i="6" s="1"/>
  <c r="DD32" i="3"/>
  <c r="AC71" i="6" s="1"/>
  <c r="DD33" i="3"/>
  <c r="AC72" i="6" s="1"/>
  <c r="DD34" i="3"/>
  <c r="AC73" i="6" s="1"/>
  <c r="DD35" i="3"/>
  <c r="AC74" i="6" s="1"/>
  <c r="DD36" i="3"/>
  <c r="AC75" i="6" s="1"/>
  <c r="DD37" i="3"/>
  <c r="AC76" i="6" s="1"/>
  <c r="V4" i="1"/>
  <c r="V5" i="1"/>
  <c r="V7" i="1"/>
  <c r="V8" i="1"/>
  <c r="V9" i="1"/>
  <c r="V10" i="1"/>
  <c r="V11" i="1"/>
  <c r="V13" i="1"/>
  <c r="V14" i="1"/>
  <c r="V15" i="1"/>
  <c r="V16" i="1"/>
  <c r="V17" i="1"/>
  <c r="V18" i="1"/>
  <c r="V19" i="1"/>
  <c r="V20" i="1"/>
  <c r="V21" i="1"/>
  <c r="V22" i="1"/>
  <c r="V23" i="1"/>
  <c r="V24" i="1"/>
  <c r="V25" i="1"/>
  <c r="V26" i="1"/>
  <c r="V27" i="1"/>
  <c r="V28" i="1"/>
  <c r="V29" i="1"/>
  <c r="V30" i="1"/>
  <c r="V31" i="1"/>
  <c r="V32" i="1"/>
  <c r="V33" i="1"/>
  <c r="V34" i="1"/>
  <c r="V35" i="1"/>
  <c r="V36" i="1"/>
  <c r="V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CQ6" i="3"/>
  <c r="Z88" i="6" s="1"/>
  <c r="CQ7" i="3"/>
  <c r="Z89" i="6" s="1"/>
  <c r="CQ8" i="3"/>
  <c r="Z90" i="6" s="1"/>
  <c r="CQ9" i="3"/>
  <c r="Z91" i="6" s="1"/>
  <c r="CQ10" i="3"/>
  <c r="Z92" i="6" s="1"/>
  <c r="CQ11" i="3"/>
  <c r="Z93" i="6" s="1"/>
  <c r="CQ12" i="3"/>
  <c r="Z94" i="6" s="1"/>
  <c r="CQ13" i="3"/>
  <c r="Z95" i="6" s="1"/>
  <c r="CQ14" i="3"/>
  <c r="Z96" i="6" s="1"/>
  <c r="CQ15" i="3"/>
  <c r="Z97" i="6" s="1"/>
  <c r="CQ16" i="3"/>
  <c r="Z98" i="6" s="1"/>
  <c r="CQ17" i="3"/>
  <c r="Z99" i="6" s="1"/>
  <c r="CQ18" i="3"/>
  <c r="Z100" i="6" s="1"/>
  <c r="CQ19" i="3"/>
  <c r="Z101" i="6" s="1"/>
  <c r="CQ20" i="3"/>
  <c r="Z102" i="6" s="1"/>
  <c r="CQ21" i="3"/>
  <c r="Z103" i="6" s="1"/>
  <c r="CQ22" i="3"/>
  <c r="Z104" i="6" s="1"/>
  <c r="CQ23" i="3"/>
  <c r="Z105" i="6" s="1"/>
  <c r="CQ24" i="3"/>
  <c r="Z106" i="6" s="1"/>
  <c r="CQ25" i="3"/>
  <c r="Z107" i="6" s="1"/>
  <c r="CQ26" i="3"/>
  <c r="Z108" i="6" s="1"/>
  <c r="CQ27" i="3"/>
  <c r="Z109" i="6" s="1"/>
  <c r="CQ28" i="3"/>
  <c r="Z110" i="6" s="1"/>
  <c r="CQ29" i="3"/>
  <c r="Z111" i="6" s="1"/>
  <c r="CQ30" i="3"/>
  <c r="Z112" i="6" s="1"/>
  <c r="CQ31" i="3"/>
  <c r="Z113" i="6" s="1"/>
  <c r="CQ32" i="3"/>
  <c r="Z114" i="6" s="1"/>
  <c r="CQ33" i="3"/>
  <c r="Z115" i="6" s="1"/>
  <c r="CQ34" i="3"/>
  <c r="Z116" i="6" s="1"/>
  <c r="CQ35" i="3"/>
  <c r="Z117" i="6" s="1"/>
  <c r="CQ36" i="3"/>
  <c r="Z118" i="6" s="1"/>
  <c r="CQ37" i="3"/>
  <c r="Z119" i="6" s="1"/>
  <c r="CP6" i="3"/>
  <c r="Z45" i="6" s="1"/>
  <c r="CP7" i="3"/>
  <c r="Z46" i="6" s="1"/>
  <c r="CP8" i="3"/>
  <c r="Z47" i="6" s="1"/>
  <c r="CP9" i="3"/>
  <c r="Z48" i="6" s="1"/>
  <c r="CP10" i="3"/>
  <c r="Z49" i="6" s="1"/>
  <c r="CP11" i="3"/>
  <c r="Z50" i="6" s="1"/>
  <c r="CP12" i="3"/>
  <c r="Z51" i="6" s="1"/>
  <c r="CP14" i="3"/>
  <c r="Z53" i="6" s="1"/>
  <c r="CP15" i="3"/>
  <c r="Z54" i="6" s="1"/>
  <c r="CP16" i="3"/>
  <c r="Z55" i="6" s="1"/>
  <c r="CP17" i="3"/>
  <c r="Z56" i="6" s="1"/>
  <c r="CP18" i="3"/>
  <c r="Z57" i="6" s="1"/>
  <c r="CP19" i="3"/>
  <c r="Z58" i="6" s="1"/>
  <c r="CP21" i="3"/>
  <c r="Z60" i="6" s="1"/>
  <c r="CP22" i="3"/>
  <c r="Z61" i="6" s="1"/>
  <c r="CP23" i="3"/>
  <c r="Z62" i="6" s="1"/>
  <c r="CP24" i="3"/>
  <c r="Z63" i="6" s="1"/>
  <c r="CP25" i="3"/>
  <c r="Z64" i="6" s="1"/>
  <c r="CP26" i="3"/>
  <c r="Z65" i="6" s="1"/>
  <c r="CP27" i="3"/>
  <c r="Z66" i="6" s="1"/>
  <c r="CP28" i="3"/>
  <c r="Z67" i="6" s="1"/>
  <c r="CP29" i="3"/>
  <c r="Z68" i="6" s="1"/>
  <c r="CP30" i="3"/>
  <c r="Z69" i="6" s="1"/>
  <c r="CP31" i="3"/>
  <c r="Z70" i="6" s="1"/>
  <c r="CP32" i="3"/>
  <c r="Z71" i="6" s="1"/>
  <c r="CP33" i="3"/>
  <c r="Z72" i="6" s="1"/>
  <c r="CP34" i="3"/>
  <c r="Z73" i="6" s="1"/>
  <c r="CP35" i="3"/>
  <c r="Z74" i="6" s="1"/>
  <c r="CP36" i="3"/>
  <c r="Z75" i="6" s="1"/>
  <c r="CQ5" i="3"/>
  <c r="Z87" i="6" s="1"/>
  <c r="CP5" i="3"/>
  <c r="Z44" i="6" s="1"/>
  <c r="CL37" i="3"/>
  <c r="Y76" i="6" s="1"/>
  <c r="CM6" i="3"/>
  <c r="Y88" i="6" s="1"/>
  <c r="CM7" i="3"/>
  <c r="Y89" i="6" s="1"/>
  <c r="CM8" i="3"/>
  <c r="Y90" i="6" s="1"/>
  <c r="CM9" i="3"/>
  <c r="Y91" i="6" s="1"/>
  <c r="CM10" i="3"/>
  <c r="Y92" i="6" s="1"/>
  <c r="CM11" i="3"/>
  <c r="Y93" i="6" s="1"/>
  <c r="CM12" i="3"/>
  <c r="Y94" i="6" s="1"/>
  <c r="CM13" i="3"/>
  <c r="Y95" i="6" s="1"/>
  <c r="CM14" i="3"/>
  <c r="Y96" i="6" s="1"/>
  <c r="CM15" i="3"/>
  <c r="Y97" i="6" s="1"/>
  <c r="CM16" i="3"/>
  <c r="Y98" i="6" s="1"/>
  <c r="CM17" i="3"/>
  <c r="Y99" i="6" s="1"/>
  <c r="CM18" i="3"/>
  <c r="Y100" i="6" s="1"/>
  <c r="CM19" i="3"/>
  <c r="Y101" i="6" s="1"/>
  <c r="CM20" i="3"/>
  <c r="Y102" i="6" s="1"/>
  <c r="CM21" i="3"/>
  <c r="Y103" i="6" s="1"/>
  <c r="CM22" i="3"/>
  <c r="Y104" i="6" s="1"/>
  <c r="CM23" i="3"/>
  <c r="Y105" i="6" s="1"/>
  <c r="CM24" i="3"/>
  <c r="Y106" i="6" s="1"/>
  <c r="CM25" i="3"/>
  <c r="Y107" i="6" s="1"/>
  <c r="CM26" i="3"/>
  <c r="Y108" i="6" s="1"/>
  <c r="CM27" i="3"/>
  <c r="Y109" i="6" s="1"/>
  <c r="CM28" i="3"/>
  <c r="Y110" i="6" s="1"/>
  <c r="CM29" i="3"/>
  <c r="Y111" i="6" s="1"/>
  <c r="CM30" i="3"/>
  <c r="Y112" i="6" s="1"/>
  <c r="CM31" i="3"/>
  <c r="Y113" i="6" s="1"/>
  <c r="CM32" i="3"/>
  <c r="Y114" i="6" s="1"/>
  <c r="CM33" i="3"/>
  <c r="Y115" i="6" s="1"/>
  <c r="CM34" i="3"/>
  <c r="Y116" i="6" s="1"/>
  <c r="CM35" i="3"/>
  <c r="Y117" i="6" s="1"/>
  <c r="CM36" i="3"/>
  <c r="Y118" i="6" s="1"/>
  <c r="CM37" i="3"/>
  <c r="Y119" i="6" s="1"/>
  <c r="CL6" i="3"/>
  <c r="Y45" i="6" s="1"/>
  <c r="CL7" i="3"/>
  <c r="Y46" i="6" s="1"/>
  <c r="CL8" i="3"/>
  <c r="Y47" i="6" s="1"/>
  <c r="CL9" i="3"/>
  <c r="Y48" i="6" s="1"/>
  <c r="CL10" i="3"/>
  <c r="Y49" i="6" s="1"/>
  <c r="CL11" i="3"/>
  <c r="Y50" i="6" s="1"/>
  <c r="CL12" i="3"/>
  <c r="Y51" i="6" s="1"/>
  <c r="CL14" i="3"/>
  <c r="Y53" i="6" s="1"/>
  <c r="CL15" i="3"/>
  <c r="Y54" i="6" s="1"/>
  <c r="CL16" i="3"/>
  <c r="Y55" i="6" s="1"/>
  <c r="CL17" i="3"/>
  <c r="Y56" i="6" s="1"/>
  <c r="CL18" i="3"/>
  <c r="Y57" i="6" s="1"/>
  <c r="CL19" i="3"/>
  <c r="Y58" i="6" s="1"/>
  <c r="CL21" i="3"/>
  <c r="Y60" i="6" s="1"/>
  <c r="CL22" i="3"/>
  <c r="Y61" i="6" s="1"/>
  <c r="CL23" i="3"/>
  <c r="Y62" i="6" s="1"/>
  <c r="CL24" i="3"/>
  <c r="Y63" i="6" s="1"/>
  <c r="CL25" i="3"/>
  <c r="Y64" i="6" s="1"/>
  <c r="CL26" i="3"/>
  <c r="Y65" i="6" s="1"/>
  <c r="CL27" i="3"/>
  <c r="Y66" i="6" s="1"/>
  <c r="CL28" i="3"/>
  <c r="Y67" i="6" s="1"/>
  <c r="CL29" i="3"/>
  <c r="Y68" i="6" s="1"/>
  <c r="CL30" i="3"/>
  <c r="Y69" i="6" s="1"/>
  <c r="CL31" i="3"/>
  <c r="Y70" i="6" s="1"/>
  <c r="CL32" i="3"/>
  <c r="Y71" i="6" s="1"/>
  <c r="CL33" i="3"/>
  <c r="Y72" i="6" s="1"/>
  <c r="CL34" i="3"/>
  <c r="Y73" i="6" s="1"/>
  <c r="CL35" i="3"/>
  <c r="Y74" i="6" s="1"/>
  <c r="CL36" i="3"/>
  <c r="Y75" i="6" s="1"/>
  <c r="CM5" i="3"/>
  <c r="Y87" i="6" s="1"/>
  <c r="BY6" i="3"/>
  <c r="V88" i="6" s="1"/>
  <c r="BY7" i="3"/>
  <c r="V89" i="6" s="1"/>
  <c r="BY8" i="3"/>
  <c r="V90" i="6" s="1"/>
  <c r="BY9" i="3"/>
  <c r="V91" i="6" s="1"/>
  <c r="BY10" i="3"/>
  <c r="V92" i="6" s="1"/>
  <c r="BY11" i="3"/>
  <c r="V93" i="6" s="1"/>
  <c r="BY12" i="3"/>
  <c r="V94" i="6" s="1"/>
  <c r="BY13" i="3"/>
  <c r="V95" i="6" s="1"/>
  <c r="BY14" i="3"/>
  <c r="V96" i="6" s="1"/>
  <c r="BY15" i="3"/>
  <c r="V97" i="6" s="1"/>
  <c r="BY16" i="3"/>
  <c r="V98" i="6" s="1"/>
  <c r="BY17" i="3"/>
  <c r="V99" i="6" s="1"/>
  <c r="BY18" i="3"/>
  <c r="V100" i="6" s="1"/>
  <c r="BY19" i="3"/>
  <c r="V101" i="6" s="1"/>
  <c r="BY20" i="3"/>
  <c r="V102" i="6" s="1"/>
  <c r="BY21" i="3"/>
  <c r="V103" i="6" s="1"/>
  <c r="BY22" i="3"/>
  <c r="V104" i="6" s="1"/>
  <c r="BY23" i="3"/>
  <c r="V105" i="6" s="1"/>
  <c r="BY24" i="3"/>
  <c r="V106" i="6" s="1"/>
  <c r="BY25" i="3"/>
  <c r="V107" i="6" s="1"/>
  <c r="BY26" i="3"/>
  <c r="V108" i="6" s="1"/>
  <c r="BY27" i="3"/>
  <c r="V109" i="6" s="1"/>
  <c r="BY28" i="3"/>
  <c r="V110" i="6" s="1"/>
  <c r="BY29" i="3"/>
  <c r="V111" i="6" s="1"/>
  <c r="BY30" i="3"/>
  <c r="V112" i="6" s="1"/>
  <c r="BY31" i="3"/>
  <c r="V113" i="6" s="1"/>
  <c r="BY32" i="3"/>
  <c r="V114" i="6" s="1"/>
  <c r="BY33" i="3"/>
  <c r="V115" i="6" s="1"/>
  <c r="BY34" i="3"/>
  <c r="V116" i="6" s="1"/>
  <c r="BY35" i="3"/>
  <c r="V117" i="6" s="1"/>
  <c r="BY36" i="3"/>
  <c r="V118" i="6" s="1"/>
  <c r="BY37" i="3"/>
  <c r="V119" i="6" s="1"/>
  <c r="BX6" i="3"/>
  <c r="V45" i="6" s="1"/>
  <c r="BX7" i="3"/>
  <c r="V46" i="6" s="1"/>
  <c r="BX8" i="3"/>
  <c r="V47" i="6" s="1"/>
  <c r="BX9" i="3"/>
  <c r="V48" i="6" s="1"/>
  <c r="BX10" i="3"/>
  <c r="V49" i="6" s="1"/>
  <c r="BX11" i="3"/>
  <c r="V50" i="6" s="1"/>
  <c r="BX12" i="3"/>
  <c r="V51" i="6" s="1"/>
  <c r="BX13" i="3"/>
  <c r="V52" i="6" s="1"/>
  <c r="BX14" i="3"/>
  <c r="V53" i="6" s="1"/>
  <c r="BX15" i="3"/>
  <c r="V54" i="6" s="1"/>
  <c r="BX16" i="3"/>
  <c r="V55" i="6" s="1"/>
  <c r="BX17" i="3"/>
  <c r="V56" i="6" s="1"/>
  <c r="BX18" i="3"/>
  <c r="V57" i="6" s="1"/>
  <c r="BX19" i="3"/>
  <c r="V58" i="6" s="1"/>
  <c r="BX20" i="3"/>
  <c r="V59" i="6" s="1"/>
  <c r="BX21" i="3"/>
  <c r="V60" i="6" s="1"/>
  <c r="BX22" i="3"/>
  <c r="V61" i="6" s="1"/>
  <c r="BX23" i="3"/>
  <c r="V62" i="6" s="1"/>
  <c r="BX24" i="3"/>
  <c r="V63" i="6" s="1"/>
  <c r="BX25" i="3"/>
  <c r="V64" i="6" s="1"/>
  <c r="BX26" i="3"/>
  <c r="V65" i="6" s="1"/>
  <c r="BX27" i="3"/>
  <c r="V66" i="6" s="1"/>
  <c r="BX28" i="3"/>
  <c r="V67" i="6" s="1"/>
  <c r="BX29" i="3"/>
  <c r="V68" i="6" s="1"/>
  <c r="BX30" i="3"/>
  <c r="V69" i="6" s="1"/>
  <c r="BX31" i="3"/>
  <c r="V70" i="6" s="1"/>
  <c r="BX32" i="3"/>
  <c r="V71" i="6" s="1"/>
  <c r="BX33" i="3"/>
  <c r="V72" i="6" s="1"/>
  <c r="BX34" i="3"/>
  <c r="V73" i="6" s="1"/>
  <c r="BX35" i="3"/>
  <c r="V74" i="6" s="1"/>
  <c r="BX36" i="3"/>
  <c r="V75" i="6" s="1"/>
  <c r="BX37" i="3"/>
  <c r="V76" i="6" s="1"/>
  <c r="BY5" i="3"/>
  <c r="V87" i="6" s="1"/>
  <c r="S67" i="10"/>
  <c r="S76" i="9"/>
  <c r="AI74" i="6"/>
  <c r="S65" i="10"/>
  <c r="S74" i="9"/>
  <c r="AI72" i="6"/>
  <c r="S63" i="10"/>
  <c r="S72" i="9"/>
  <c r="AI70" i="6"/>
  <c r="S61" i="10"/>
  <c r="S70" i="9"/>
  <c r="AI68" i="6"/>
  <c r="S59" i="10"/>
  <c r="S68" i="9"/>
  <c r="AI66" i="6"/>
  <c r="S57" i="10"/>
  <c r="S66" i="9"/>
  <c r="AI64" i="6"/>
  <c r="S55" i="10"/>
  <c r="S64" i="9"/>
  <c r="AI62" i="6"/>
  <c r="S53" i="10"/>
  <c r="S62" i="9"/>
  <c r="AI60" i="6"/>
  <c r="S51" i="10"/>
  <c r="S60" i="9"/>
  <c r="AI58" i="6"/>
  <c r="S49" i="10"/>
  <c r="S58" i="9"/>
  <c r="AI56" i="6"/>
  <c r="S47" i="10"/>
  <c r="S56" i="9"/>
  <c r="AI54" i="6"/>
  <c r="S45" i="10"/>
  <c r="S54" i="9"/>
  <c r="AI52" i="6"/>
  <c r="S43" i="10"/>
  <c r="S52" i="9"/>
  <c r="AI50" i="6"/>
  <c r="S41" i="10"/>
  <c r="S50" i="9"/>
  <c r="AI48" i="6"/>
  <c r="S39" i="10"/>
  <c r="S48" i="9"/>
  <c r="AI46" i="6"/>
  <c r="S98" i="10"/>
  <c r="S117" i="9"/>
  <c r="AI115" i="6"/>
  <c r="S94" i="10"/>
  <c r="S113" i="9"/>
  <c r="AI111" i="6"/>
  <c r="S90" i="10"/>
  <c r="S109" i="9"/>
  <c r="AI107" i="6"/>
  <c r="S86" i="10"/>
  <c r="S105" i="9"/>
  <c r="AI103" i="6"/>
  <c r="S82" i="10"/>
  <c r="S101" i="9"/>
  <c r="AI99" i="6"/>
  <c r="S78" i="10"/>
  <c r="S97" i="9"/>
  <c r="AI95" i="6"/>
  <c r="S74" i="10"/>
  <c r="S93" i="9"/>
  <c r="AI91" i="6"/>
  <c r="S91" i="9"/>
  <c r="S70" i="10"/>
  <c r="S89" i="9"/>
  <c r="AI87" i="6"/>
  <c r="S68" i="10"/>
  <c r="S77" i="9"/>
  <c r="AI75" i="6"/>
  <c r="S64" i="10"/>
  <c r="S73" i="9"/>
  <c r="AI71" i="6"/>
  <c r="S60" i="10"/>
  <c r="S69" i="9"/>
  <c r="AI67" i="6"/>
  <c r="S56" i="10"/>
  <c r="S65" i="9"/>
  <c r="AI63" i="6"/>
  <c r="S52" i="10"/>
  <c r="S61" i="9"/>
  <c r="AI59" i="6"/>
  <c r="S48" i="10"/>
  <c r="S57" i="9"/>
  <c r="AI55" i="6"/>
  <c r="S44" i="10"/>
  <c r="S53" i="9"/>
  <c r="AI51" i="6"/>
  <c r="S40" i="10"/>
  <c r="S49" i="9"/>
  <c r="AI47" i="6"/>
  <c r="S101" i="10"/>
  <c r="S120" i="9"/>
  <c r="AI118" i="6"/>
  <c r="S99" i="10"/>
  <c r="S118" i="9"/>
  <c r="AI116" i="6"/>
  <c r="S97" i="10"/>
  <c r="S116" i="9"/>
  <c r="AI114" i="6"/>
  <c r="S95" i="10"/>
  <c r="S114" i="9"/>
  <c r="AI112" i="6"/>
  <c r="S93" i="10"/>
  <c r="S112" i="9"/>
  <c r="AI110" i="6"/>
  <c r="S91" i="10"/>
  <c r="S110" i="9"/>
  <c r="AI108" i="6"/>
  <c r="S89" i="10"/>
  <c r="S108" i="9"/>
  <c r="AI106" i="6"/>
  <c r="S87" i="10"/>
  <c r="S106" i="9"/>
  <c r="AI104" i="6"/>
  <c r="S85" i="10"/>
  <c r="S104" i="9"/>
  <c r="AI102" i="6"/>
  <c r="S83" i="10"/>
  <c r="S102" i="9"/>
  <c r="AI100" i="6"/>
  <c r="S81" i="10"/>
  <c r="S100" i="9"/>
  <c r="AI98" i="6"/>
  <c r="S79" i="10"/>
  <c r="S98" i="9"/>
  <c r="AI96" i="6"/>
  <c r="S77" i="10"/>
  <c r="S96" i="9"/>
  <c r="AI94" i="6"/>
  <c r="S75" i="10"/>
  <c r="S94" i="9"/>
  <c r="AI92" i="6"/>
  <c r="S73" i="10"/>
  <c r="S92" i="9"/>
  <c r="AI90" i="6"/>
  <c r="S71" i="10"/>
  <c r="S90" i="9"/>
  <c r="AI88" i="6"/>
  <c r="BU6" i="3"/>
  <c r="BU7" i="3"/>
  <c r="BU8" i="3"/>
  <c r="BU9" i="3"/>
  <c r="BU10" i="3"/>
  <c r="BU11" i="3"/>
  <c r="BU12" i="3"/>
  <c r="BU13" i="3"/>
  <c r="BU14" i="3"/>
  <c r="BU15" i="3"/>
  <c r="BU16" i="3"/>
  <c r="BU17" i="3"/>
  <c r="BU18" i="3"/>
  <c r="BU19" i="3"/>
  <c r="BU20" i="3"/>
  <c r="BU21" i="3"/>
  <c r="BU22" i="3"/>
  <c r="BU23" i="3"/>
  <c r="BU24" i="3"/>
  <c r="BU25" i="3"/>
  <c r="BU26" i="3"/>
  <c r="BU27" i="3"/>
  <c r="BU28" i="3"/>
  <c r="BU29" i="3"/>
  <c r="BU30" i="3"/>
  <c r="BU31" i="3"/>
  <c r="BU32" i="3"/>
  <c r="BU33" i="3"/>
  <c r="BU34" i="3"/>
  <c r="BU35" i="3"/>
  <c r="BU36" i="3"/>
  <c r="BU37" i="3"/>
  <c r="U119" i="6" s="1"/>
  <c r="BU5" i="3"/>
  <c r="CE5" i="1"/>
  <c r="CE6" i="1"/>
  <c r="CE7" i="1"/>
  <c r="CE8" i="1"/>
  <c r="CE9" i="1"/>
  <c r="CE10" i="1"/>
  <c r="CE11" i="1"/>
  <c r="CE12" i="1"/>
  <c r="CE13" i="1"/>
  <c r="CE14" i="1"/>
  <c r="CE15" i="1"/>
  <c r="CE16" i="1"/>
  <c r="CE17" i="1"/>
  <c r="CE18" i="1"/>
  <c r="CE19" i="1"/>
  <c r="CE20" i="1"/>
  <c r="CE21" i="1"/>
  <c r="CE22" i="1"/>
  <c r="CE23" i="1"/>
  <c r="CE24" i="1"/>
  <c r="CE25" i="1"/>
  <c r="CE26" i="1"/>
  <c r="CE27" i="1"/>
  <c r="CE28" i="1"/>
  <c r="CE29" i="1"/>
  <c r="CE30" i="1"/>
  <c r="CE31" i="1"/>
  <c r="CE32" i="1"/>
  <c r="CE33" i="1"/>
  <c r="CE34" i="1"/>
  <c r="CE35" i="1"/>
  <c r="CE36" i="1"/>
  <c r="CE4" i="1"/>
  <c r="BQ6" i="3"/>
  <c r="BQ7" i="3"/>
  <c r="BQ8" i="3"/>
  <c r="BQ9" i="3"/>
  <c r="BQ10" i="3"/>
  <c r="BQ11" i="3"/>
  <c r="BQ12" i="3"/>
  <c r="BQ13" i="3"/>
  <c r="BQ14" i="3"/>
  <c r="BQ15" i="3"/>
  <c r="BQ16" i="3"/>
  <c r="BQ17" i="3"/>
  <c r="BQ18" i="3"/>
  <c r="BQ19" i="3"/>
  <c r="BQ20" i="3"/>
  <c r="BQ21" i="3"/>
  <c r="BQ22" i="3"/>
  <c r="BQ23" i="3"/>
  <c r="BQ24" i="3"/>
  <c r="BQ25" i="3"/>
  <c r="BQ26" i="3"/>
  <c r="BQ27" i="3"/>
  <c r="BQ28" i="3"/>
  <c r="BQ29" i="3"/>
  <c r="BQ30" i="3"/>
  <c r="BQ31" i="3"/>
  <c r="BQ32" i="3"/>
  <c r="BQ33" i="3"/>
  <c r="BQ34" i="3"/>
  <c r="BQ35" i="3"/>
  <c r="BQ36" i="3"/>
  <c r="BQ37" i="3"/>
  <c r="T119" i="6"/>
  <c r="BQ5" i="3"/>
  <c r="CB5" i="1"/>
  <c r="CB6" i="1"/>
  <c r="CB7" i="1"/>
  <c r="CB8" i="1"/>
  <c r="CB9" i="1"/>
  <c r="CB10" i="1"/>
  <c r="CB11" i="1"/>
  <c r="CB12" i="1"/>
  <c r="CB13" i="1"/>
  <c r="CB14" i="1"/>
  <c r="CB15" i="1"/>
  <c r="CB16" i="1"/>
  <c r="CB17" i="1"/>
  <c r="CB18" i="1"/>
  <c r="CB19" i="1"/>
  <c r="CB20" i="1"/>
  <c r="CB21" i="1"/>
  <c r="CB22" i="1"/>
  <c r="CB23" i="1"/>
  <c r="CB24" i="1"/>
  <c r="CB25" i="1"/>
  <c r="CB26" i="1"/>
  <c r="CB27" i="1"/>
  <c r="CB28" i="1"/>
  <c r="CB29" i="1"/>
  <c r="CB30" i="1"/>
  <c r="CB31" i="1"/>
  <c r="CB32" i="1"/>
  <c r="CB33" i="1"/>
  <c r="CB34" i="1"/>
  <c r="CB35" i="1"/>
  <c r="CB36" i="1"/>
  <c r="CB4" i="1"/>
  <c r="CB5" i="2"/>
  <c r="CB6" i="2"/>
  <c r="CB7" i="2"/>
  <c r="CB8" i="2"/>
  <c r="CB9" i="2"/>
  <c r="CB10" i="2"/>
  <c r="CB11" i="2"/>
  <c r="CB12" i="2"/>
  <c r="CB13" i="2"/>
  <c r="CB14" i="2"/>
  <c r="CB15" i="2"/>
  <c r="CB16" i="2"/>
  <c r="CB17" i="2"/>
  <c r="CB18" i="2"/>
  <c r="CB19" i="2"/>
  <c r="CB20" i="2"/>
  <c r="CB21" i="2"/>
  <c r="CB22" i="2"/>
  <c r="CB23" i="2"/>
  <c r="CB24" i="2"/>
  <c r="CB25" i="2"/>
  <c r="CB26" i="2"/>
  <c r="CB27" i="2"/>
  <c r="CB28" i="2"/>
  <c r="CB29" i="2"/>
  <c r="CB30" i="2"/>
  <c r="CB31" i="2"/>
  <c r="CB32" i="2"/>
  <c r="CB33" i="2"/>
  <c r="CB34" i="2"/>
  <c r="CB35" i="2"/>
  <c r="CB36" i="2"/>
  <c r="CB4" i="2"/>
  <c r="CE5" i="2"/>
  <c r="CE6" i="2"/>
  <c r="CE7" i="2"/>
  <c r="CE8" i="2"/>
  <c r="CE9" i="2"/>
  <c r="CE10" i="2"/>
  <c r="CE11" i="2"/>
  <c r="CE12" i="2"/>
  <c r="CE13" i="2"/>
  <c r="CE14" i="2"/>
  <c r="CE15" i="2"/>
  <c r="CE16" i="2"/>
  <c r="CE17" i="2"/>
  <c r="CE18" i="2"/>
  <c r="CE19" i="2"/>
  <c r="CE20" i="2"/>
  <c r="CE21" i="2"/>
  <c r="CE22" i="2"/>
  <c r="CE23" i="2"/>
  <c r="CE24" i="2"/>
  <c r="CE25" i="2"/>
  <c r="CE26" i="2"/>
  <c r="CE27" i="2"/>
  <c r="CE28" i="2"/>
  <c r="CE29" i="2"/>
  <c r="CE30" i="2"/>
  <c r="CE31" i="2"/>
  <c r="CE32" i="2"/>
  <c r="CE33" i="2"/>
  <c r="CE34" i="2"/>
  <c r="CE35" i="2"/>
  <c r="CE36" i="2"/>
  <c r="CE4" i="2"/>
  <c r="BM5" i="3"/>
  <c r="BM6" i="3"/>
  <c r="BM7" i="3"/>
  <c r="BM8" i="3"/>
  <c r="BM9" i="3"/>
  <c r="BM10" i="3"/>
  <c r="BM11" i="3"/>
  <c r="BM12" i="3"/>
  <c r="BM13" i="3"/>
  <c r="BM14" i="3"/>
  <c r="BM15" i="3"/>
  <c r="BM16" i="3"/>
  <c r="BM17" i="3"/>
  <c r="BM18" i="3"/>
  <c r="BM19" i="3"/>
  <c r="BM20" i="3"/>
  <c r="BM21" i="3"/>
  <c r="BM22" i="3"/>
  <c r="BM23" i="3"/>
  <c r="BM24" i="3"/>
  <c r="BM25" i="3"/>
  <c r="BM26" i="3"/>
  <c r="BM27" i="3"/>
  <c r="BM28" i="3"/>
  <c r="BM29" i="3"/>
  <c r="BM30" i="3"/>
  <c r="BM31" i="3"/>
  <c r="BM32" i="3"/>
  <c r="BM33" i="3"/>
  <c r="BM34" i="3"/>
  <c r="BM35" i="3"/>
  <c r="BM36" i="3"/>
  <c r="BM37" i="3"/>
  <c r="S119" i="6"/>
  <c r="BE6" i="3"/>
  <c r="Q88" i="6"/>
  <c r="BE7" i="3"/>
  <c r="Q89" i="6"/>
  <c r="BE8" i="3"/>
  <c r="Q90" i="6"/>
  <c r="BE9" i="3"/>
  <c r="Q91" i="6"/>
  <c r="BE10" i="3"/>
  <c r="Q92" i="6"/>
  <c r="BE11" i="3"/>
  <c r="Q93" i="6"/>
  <c r="BE12" i="3"/>
  <c r="Q94" i="6"/>
  <c r="BE13" i="3"/>
  <c r="Q95" i="6"/>
  <c r="BE14" i="3"/>
  <c r="Q96" i="6"/>
  <c r="BE15" i="3"/>
  <c r="Q97" i="6"/>
  <c r="BE16" i="3"/>
  <c r="Q98" i="6"/>
  <c r="BE17" i="3"/>
  <c r="Q99" i="6"/>
  <c r="BE18" i="3"/>
  <c r="Q100" i="6"/>
  <c r="BE19" i="3"/>
  <c r="Q101" i="6"/>
  <c r="BE20" i="3"/>
  <c r="Q102" i="6"/>
  <c r="BE21" i="3"/>
  <c r="Q103" i="6"/>
  <c r="BE22" i="3"/>
  <c r="Q104" i="6"/>
  <c r="BE23" i="3"/>
  <c r="Q105" i="6"/>
  <c r="BE24" i="3"/>
  <c r="Q106" i="6"/>
  <c r="BE25" i="3"/>
  <c r="Q107" i="6"/>
  <c r="BE26" i="3"/>
  <c r="Q108" i="6"/>
  <c r="BE27" i="3"/>
  <c r="Q109" i="6"/>
  <c r="BE28" i="3"/>
  <c r="Q110" i="6"/>
  <c r="BE29" i="3"/>
  <c r="Q111" i="6"/>
  <c r="BE30" i="3"/>
  <c r="Q112" i="6"/>
  <c r="BE31" i="3"/>
  <c r="Q113" i="6"/>
  <c r="BE32" i="3"/>
  <c r="Q114" i="6"/>
  <c r="BE33" i="3"/>
  <c r="Q115" i="6"/>
  <c r="BE34" i="3"/>
  <c r="Q116" i="6"/>
  <c r="BE35" i="3"/>
  <c r="Q117" i="6"/>
  <c r="BE36" i="3"/>
  <c r="Q118" i="6"/>
  <c r="BE37" i="3"/>
  <c r="Q119" i="6"/>
  <c r="BE5" i="3"/>
  <c r="Q87" i="6"/>
  <c r="AY5" i="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4" i="1"/>
  <c r="AY5" i="2"/>
  <c r="AY6" i="2"/>
  <c r="AY7" i="2"/>
  <c r="AY8" i="2"/>
  <c r="AY9" i="2"/>
  <c r="AY10" i="2"/>
  <c r="AY11" i="2"/>
  <c r="AY12" i="2"/>
  <c r="AY13" i="2"/>
  <c r="AY14" i="2"/>
  <c r="AY15" i="2"/>
  <c r="AY16" i="2"/>
  <c r="AY17" i="2"/>
  <c r="AY18" i="2"/>
  <c r="AY19" i="2"/>
  <c r="AY20" i="2"/>
  <c r="AY21" i="2"/>
  <c r="AY22" i="2"/>
  <c r="AY23" i="2"/>
  <c r="AY24" i="2"/>
  <c r="AY25" i="2"/>
  <c r="AY26" i="2"/>
  <c r="AY27" i="2"/>
  <c r="AY28" i="2"/>
  <c r="AY29" i="2"/>
  <c r="AY30" i="2"/>
  <c r="AY31" i="2"/>
  <c r="AY32" i="2"/>
  <c r="AY33" i="2"/>
  <c r="AY34" i="2"/>
  <c r="AY35" i="2"/>
  <c r="AY36" i="2"/>
  <c r="AY37" i="2"/>
  <c r="AY4" i="2"/>
  <c r="BA5" i="3"/>
  <c r="EQ5" i="3" s="1"/>
  <c r="BB5" i="1"/>
  <c r="BB6" i="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4" i="1"/>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4" i="2"/>
  <c r="AW5" i="3"/>
  <c r="O87" i="6"/>
  <c r="AW6" i="3"/>
  <c r="O88" i="6" s="1"/>
  <c r="AW7" i="3"/>
  <c r="O89" i="6"/>
  <c r="AW8" i="3"/>
  <c r="O90" i="6" s="1"/>
  <c r="AW9" i="3"/>
  <c r="O91" i="6"/>
  <c r="AW10" i="3"/>
  <c r="O92" i="6" s="1"/>
  <c r="AW11" i="3"/>
  <c r="O93" i="6"/>
  <c r="AW12" i="3"/>
  <c r="O94" i="6" s="1"/>
  <c r="AW13" i="3"/>
  <c r="O95" i="6"/>
  <c r="AW14" i="3"/>
  <c r="O96" i="6" s="1"/>
  <c r="AW15" i="3"/>
  <c r="O97" i="6"/>
  <c r="AW16" i="3"/>
  <c r="O98" i="6" s="1"/>
  <c r="AW17" i="3"/>
  <c r="O99" i="6"/>
  <c r="AW18" i="3"/>
  <c r="O100" i="6" s="1"/>
  <c r="AW19" i="3"/>
  <c r="O101" i="6"/>
  <c r="AW20" i="3"/>
  <c r="O102" i="6" s="1"/>
  <c r="AW21" i="3"/>
  <c r="O103" i="6"/>
  <c r="AW22" i="3"/>
  <c r="O104" i="6" s="1"/>
  <c r="AW23" i="3"/>
  <c r="O105" i="6"/>
  <c r="AW24" i="3"/>
  <c r="O106" i="6" s="1"/>
  <c r="AW25" i="3"/>
  <c r="O107" i="6"/>
  <c r="AW26" i="3"/>
  <c r="O108" i="6" s="1"/>
  <c r="AW27" i="3"/>
  <c r="O109" i="6"/>
  <c r="AW28" i="3"/>
  <c r="O110" i="6" s="1"/>
  <c r="AW29" i="3"/>
  <c r="O111" i="6"/>
  <c r="AW30" i="3"/>
  <c r="O112" i="6" s="1"/>
  <c r="AW31" i="3"/>
  <c r="O113" i="6"/>
  <c r="AW32" i="3"/>
  <c r="O114" i="6" s="1"/>
  <c r="AW33" i="3"/>
  <c r="O115" i="6"/>
  <c r="AW34" i="3"/>
  <c r="O116" i="6" s="1"/>
  <c r="AW35" i="3"/>
  <c r="O117" i="6"/>
  <c r="AW36" i="3"/>
  <c r="O118" i="6" s="1"/>
  <c r="AW37" i="3"/>
  <c r="O119" i="6"/>
  <c r="BH5" i="2"/>
  <c r="BH6" i="2"/>
  <c r="BH7" i="2"/>
  <c r="BH8" i="2"/>
  <c r="BH9" i="2"/>
  <c r="BH10" i="2"/>
  <c r="BH11" i="2"/>
  <c r="BH12" i="2"/>
  <c r="BH13" i="2"/>
  <c r="BH14" i="2"/>
  <c r="BH15" i="2"/>
  <c r="BH16" i="2"/>
  <c r="BH17" i="2"/>
  <c r="BH18" i="2"/>
  <c r="BH19" i="2"/>
  <c r="BH20" i="2"/>
  <c r="BH21" i="2"/>
  <c r="BH22" i="2"/>
  <c r="BH23" i="2"/>
  <c r="BH24" i="2"/>
  <c r="BH25" i="2"/>
  <c r="BH26" i="2"/>
  <c r="BH27" i="2"/>
  <c r="BH28" i="2"/>
  <c r="BH29" i="2"/>
  <c r="BH30" i="2"/>
  <c r="BH31" i="2"/>
  <c r="BH32" i="2"/>
  <c r="BH33" i="2"/>
  <c r="BH34" i="2"/>
  <c r="BH35" i="2"/>
  <c r="BH36" i="2"/>
  <c r="AQ5" i="3"/>
  <c r="I70" i="10" s="1"/>
  <c r="AQ6" i="3"/>
  <c r="AQ7" i="3"/>
  <c r="AQ8" i="3"/>
  <c r="AQ9" i="3"/>
  <c r="M91" i="6" s="1"/>
  <c r="AQ10" i="3"/>
  <c r="AQ11" i="3"/>
  <c r="AQ12" i="3"/>
  <c r="AQ13" i="3"/>
  <c r="I78" i="10" s="1"/>
  <c r="AQ14" i="3"/>
  <c r="AQ15" i="3"/>
  <c r="AQ16" i="3"/>
  <c r="AQ17" i="3"/>
  <c r="M99" i="6" s="1"/>
  <c r="AQ18" i="3"/>
  <c r="AQ19" i="3"/>
  <c r="AQ20" i="3"/>
  <c r="AQ21" i="3"/>
  <c r="I86" i="10" s="1"/>
  <c r="AQ22" i="3"/>
  <c r="AQ23" i="3"/>
  <c r="AQ24" i="3"/>
  <c r="AQ25" i="3"/>
  <c r="M107" i="6" s="1"/>
  <c r="AQ26" i="3"/>
  <c r="AQ27" i="3"/>
  <c r="AQ28" i="3"/>
  <c r="AQ29" i="3"/>
  <c r="I94" i="10" s="1"/>
  <c r="AQ30" i="3"/>
  <c r="AQ31" i="3"/>
  <c r="AQ32" i="3"/>
  <c r="AQ33" i="3"/>
  <c r="M115" i="6" s="1"/>
  <c r="AQ34" i="3"/>
  <c r="AQ35" i="3"/>
  <c r="AQ36" i="3"/>
  <c r="AQ37" i="3"/>
  <c r="M119" i="6" s="1"/>
  <c r="AO5" i="3"/>
  <c r="L87" i="6" s="1"/>
  <c r="AO6" i="3"/>
  <c r="L88" i="6" s="1"/>
  <c r="AO7" i="3"/>
  <c r="L89" i="6" s="1"/>
  <c r="AO8" i="3"/>
  <c r="L90" i="6" s="1"/>
  <c r="AO9" i="3"/>
  <c r="L91" i="6" s="1"/>
  <c r="AO10" i="3"/>
  <c r="L92" i="6" s="1"/>
  <c r="AO11" i="3"/>
  <c r="L93" i="6" s="1"/>
  <c r="AO12" i="3"/>
  <c r="L94" i="6" s="1"/>
  <c r="AO13" i="3"/>
  <c r="L95" i="6" s="1"/>
  <c r="AO14" i="3"/>
  <c r="L96" i="6" s="1"/>
  <c r="AO15" i="3"/>
  <c r="L97" i="6" s="1"/>
  <c r="AO16" i="3"/>
  <c r="L98" i="6" s="1"/>
  <c r="AO17" i="3"/>
  <c r="L99" i="6" s="1"/>
  <c r="AO18" i="3"/>
  <c r="L100" i="6" s="1"/>
  <c r="AO19" i="3"/>
  <c r="L101" i="6" s="1"/>
  <c r="AO20" i="3"/>
  <c r="L102" i="6" s="1"/>
  <c r="AO21" i="3"/>
  <c r="L103" i="6" s="1"/>
  <c r="AO22" i="3"/>
  <c r="L104" i="6" s="1"/>
  <c r="AO23" i="3"/>
  <c r="L105" i="6" s="1"/>
  <c r="AO24" i="3"/>
  <c r="L106" i="6" s="1"/>
  <c r="AO25" i="3"/>
  <c r="L107" i="6" s="1"/>
  <c r="AO26" i="3"/>
  <c r="L108" i="6" s="1"/>
  <c r="AO27" i="3"/>
  <c r="L109" i="6" s="1"/>
  <c r="AO28" i="3"/>
  <c r="L110" i="6" s="1"/>
  <c r="AO29" i="3"/>
  <c r="L111" i="6" s="1"/>
  <c r="AO30" i="3"/>
  <c r="L112" i="6" s="1"/>
  <c r="AO31" i="3"/>
  <c r="L113" i="6" s="1"/>
  <c r="AO32" i="3"/>
  <c r="L114" i="6" s="1"/>
  <c r="AO33" i="3"/>
  <c r="L115" i="6" s="1"/>
  <c r="AO34" i="3"/>
  <c r="L116" i="6" s="1"/>
  <c r="AO35" i="3"/>
  <c r="L117" i="6" s="1"/>
  <c r="AO36" i="3"/>
  <c r="L118" i="6" s="1"/>
  <c r="AO37" i="3"/>
  <c r="L119" i="6" s="1"/>
  <c r="AN6" i="3"/>
  <c r="L45" i="6" s="1"/>
  <c r="AN7" i="3"/>
  <c r="L46" i="6" s="1"/>
  <c r="AN8" i="3"/>
  <c r="L47" i="6" s="1"/>
  <c r="AN9" i="3"/>
  <c r="L48" i="6" s="1"/>
  <c r="AN10" i="3"/>
  <c r="L49" i="6" s="1"/>
  <c r="AN11" i="3"/>
  <c r="L50" i="6" s="1"/>
  <c r="AN12" i="3"/>
  <c r="L51" i="6" s="1"/>
  <c r="AN13" i="3"/>
  <c r="L52" i="6" s="1"/>
  <c r="AN14" i="3"/>
  <c r="L53" i="6" s="1"/>
  <c r="AN15" i="3"/>
  <c r="L54" i="6" s="1"/>
  <c r="AN16" i="3"/>
  <c r="L55" i="6" s="1"/>
  <c r="AN17" i="3"/>
  <c r="L56" i="6" s="1"/>
  <c r="AN18" i="3"/>
  <c r="L57" i="6" s="1"/>
  <c r="AN19" i="3"/>
  <c r="L58" i="6" s="1"/>
  <c r="AN20" i="3"/>
  <c r="L59" i="6" s="1"/>
  <c r="AN21" i="3"/>
  <c r="L60" i="6" s="1"/>
  <c r="AN22" i="3"/>
  <c r="L61" i="6" s="1"/>
  <c r="AN23" i="3"/>
  <c r="L62" i="6" s="1"/>
  <c r="AN24" i="3"/>
  <c r="L63" i="6" s="1"/>
  <c r="AN25" i="3"/>
  <c r="L64" i="6" s="1"/>
  <c r="AN26" i="3"/>
  <c r="L65" i="6" s="1"/>
  <c r="AN27" i="3"/>
  <c r="L66" i="6" s="1"/>
  <c r="AN28" i="3"/>
  <c r="L67" i="6" s="1"/>
  <c r="AN29" i="3"/>
  <c r="L68" i="6" s="1"/>
  <c r="AN30" i="3"/>
  <c r="L69" i="6" s="1"/>
  <c r="AN31" i="3"/>
  <c r="L70" i="6" s="1"/>
  <c r="AN32" i="3"/>
  <c r="L71" i="6" s="1"/>
  <c r="AN33" i="3"/>
  <c r="L72" i="6" s="1"/>
  <c r="AN34" i="3"/>
  <c r="L73" i="6" s="1"/>
  <c r="AN35" i="3"/>
  <c r="L74" i="6" s="1"/>
  <c r="AN36" i="3"/>
  <c r="L75" i="6" s="1"/>
  <c r="AN37" i="3"/>
  <c r="L76" i="6" s="1"/>
  <c r="BY5" i="1"/>
  <c r="BY6" i="1"/>
  <c r="BY7" i="1"/>
  <c r="BY8" i="1"/>
  <c r="BY9" i="1"/>
  <c r="BY10" i="1"/>
  <c r="BY11" i="1"/>
  <c r="BY12" i="1"/>
  <c r="BY13" i="1"/>
  <c r="BY14" i="1"/>
  <c r="BY15" i="1"/>
  <c r="BY16" i="1"/>
  <c r="BY17" i="1"/>
  <c r="BY18" i="1"/>
  <c r="BY19" i="1"/>
  <c r="BY20" i="1"/>
  <c r="BY21" i="1"/>
  <c r="BY22" i="1"/>
  <c r="BY23" i="1"/>
  <c r="BY24" i="1"/>
  <c r="BY25" i="1"/>
  <c r="BY26" i="1"/>
  <c r="BY27" i="1"/>
  <c r="BY28" i="1"/>
  <c r="BY29" i="1"/>
  <c r="BY30" i="1"/>
  <c r="BY31" i="1"/>
  <c r="BY32" i="1"/>
  <c r="BY33" i="1"/>
  <c r="BY34" i="1"/>
  <c r="BY35" i="1"/>
  <c r="BY36" i="1"/>
  <c r="BY4" i="1"/>
  <c r="BY5" i="2"/>
  <c r="BY6" i="2"/>
  <c r="BY7" i="2"/>
  <c r="BY8" i="2"/>
  <c r="BY9" i="2"/>
  <c r="BY10" i="2"/>
  <c r="BY11" i="2"/>
  <c r="BY12" i="2"/>
  <c r="BY13" i="2"/>
  <c r="BY14" i="2"/>
  <c r="BY15" i="2"/>
  <c r="BY16" i="2"/>
  <c r="BY17" i="2"/>
  <c r="BY18" i="2"/>
  <c r="BY19" i="2"/>
  <c r="BY20" i="2"/>
  <c r="BY21" i="2"/>
  <c r="BY22" i="2"/>
  <c r="BY23" i="2"/>
  <c r="BY24" i="2"/>
  <c r="BY25" i="2"/>
  <c r="BY26" i="2"/>
  <c r="BY27" i="2"/>
  <c r="BY28" i="2"/>
  <c r="BY29" i="2"/>
  <c r="BY30" i="2"/>
  <c r="BY31" i="2"/>
  <c r="BY32" i="2"/>
  <c r="BY33" i="2"/>
  <c r="BY34" i="2"/>
  <c r="BY35" i="2"/>
  <c r="BY36" i="2"/>
  <c r="BY4" i="2"/>
  <c r="AK5" i="3"/>
  <c r="K87" i="6" s="1"/>
  <c r="AK6" i="3"/>
  <c r="K88" i="6" s="1"/>
  <c r="AK7" i="3"/>
  <c r="K89" i="6" s="1"/>
  <c r="AK8" i="3"/>
  <c r="K90" i="6" s="1"/>
  <c r="AK9" i="3"/>
  <c r="K91" i="6" s="1"/>
  <c r="AK10" i="3"/>
  <c r="K92" i="6" s="1"/>
  <c r="AK11" i="3"/>
  <c r="K93" i="6" s="1"/>
  <c r="AK12" i="3"/>
  <c r="K94" i="6" s="1"/>
  <c r="AK13" i="3"/>
  <c r="K95" i="6" s="1"/>
  <c r="AK14" i="3"/>
  <c r="K96" i="6" s="1"/>
  <c r="AK15" i="3"/>
  <c r="K97" i="6" s="1"/>
  <c r="AK16" i="3"/>
  <c r="K98" i="6" s="1"/>
  <c r="AK17" i="3"/>
  <c r="K99" i="6" s="1"/>
  <c r="AK19" i="3"/>
  <c r="K101" i="6" s="1"/>
  <c r="AK20" i="3"/>
  <c r="K102" i="6" s="1"/>
  <c r="AK21" i="3"/>
  <c r="K103" i="6" s="1"/>
  <c r="AK22" i="3"/>
  <c r="K104" i="6" s="1"/>
  <c r="AK23" i="3"/>
  <c r="K105" i="6" s="1"/>
  <c r="AK24" i="3"/>
  <c r="K106" i="6" s="1"/>
  <c r="AK25" i="3"/>
  <c r="K107" i="6" s="1"/>
  <c r="AK26" i="3"/>
  <c r="K108" i="6" s="1"/>
  <c r="AK27" i="3"/>
  <c r="K109" i="6" s="1"/>
  <c r="AK28" i="3"/>
  <c r="K110" i="6" s="1"/>
  <c r="AK29" i="3"/>
  <c r="K111" i="6" s="1"/>
  <c r="AK30" i="3"/>
  <c r="K112" i="6" s="1"/>
  <c r="AK31" i="3"/>
  <c r="K113" i="6" s="1"/>
  <c r="AK32" i="3"/>
  <c r="K114" i="6" s="1"/>
  <c r="AK33" i="3"/>
  <c r="K115" i="6" s="1"/>
  <c r="AK34" i="3"/>
  <c r="K116" i="6" s="1"/>
  <c r="AK35" i="3"/>
  <c r="K117" i="6" s="1"/>
  <c r="AK36" i="3"/>
  <c r="K118" i="6" s="1"/>
  <c r="AK37" i="3"/>
  <c r="K119" i="6" s="1"/>
  <c r="AJ6" i="3"/>
  <c r="K45" i="6" s="1"/>
  <c r="AJ7" i="3"/>
  <c r="K46" i="6" s="1"/>
  <c r="AJ8" i="3"/>
  <c r="K47" i="6" s="1"/>
  <c r="AJ9" i="3"/>
  <c r="K48" i="6" s="1"/>
  <c r="AJ10" i="3"/>
  <c r="K49" i="6" s="1"/>
  <c r="AJ11" i="3"/>
  <c r="K50" i="6" s="1"/>
  <c r="AJ12" i="3"/>
  <c r="K51" i="6" s="1"/>
  <c r="AJ13" i="3"/>
  <c r="K52" i="6" s="1"/>
  <c r="AJ14" i="3"/>
  <c r="K53" i="6" s="1"/>
  <c r="AJ15" i="3"/>
  <c r="K54" i="6" s="1"/>
  <c r="AJ16" i="3"/>
  <c r="K55" i="6" s="1"/>
  <c r="AJ17" i="3"/>
  <c r="K56" i="6" s="1"/>
  <c r="AJ18" i="3"/>
  <c r="K57" i="6" s="1"/>
  <c r="AJ19" i="3"/>
  <c r="K58" i="6" s="1"/>
  <c r="AJ20" i="3"/>
  <c r="K59" i="6" s="1"/>
  <c r="AJ21" i="3"/>
  <c r="K60" i="6" s="1"/>
  <c r="AJ22" i="3"/>
  <c r="K61" i="6" s="1"/>
  <c r="AJ23" i="3"/>
  <c r="K62" i="6" s="1"/>
  <c r="AJ24" i="3"/>
  <c r="K63" i="6" s="1"/>
  <c r="AJ25" i="3"/>
  <c r="K64" i="6" s="1"/>
  <c r="AJ26" i="3"/>
  <c r="K65" i="6" s="1"/>
  <c r="AJ27" i="3"/>
  <c r="K66" i="6" s="1"/>
  <c r="AJ28" i="3"/>
  <c r="K67" i="6" s="1"/>
  <c r="AJ29" i="3"/>
  <c r="K68" i="6" s="1"/>
  <c r="AJ30" i="3"/>
  <c r="K69" i="6" s="1"/>
  <c r="AJ31" i="3"/>
  <c r="K70" i="6" s="1"/>
  <c r="AJ32" i="3"/>
  <c r="K71" i="6" s="1"/>
  <c r="AJ33" i="3"/>
  <c r="K72" i="6" s="1"/>
  <c r="AJ34" i="3"/>
  <c r="K73" i="6" s="1"/>
  <c r="AJ35" i="3"/>
  <c r="K74" i="6" s="1"/>
  <c r="AJ36" i="3"/>
  <c r="K75" i="6" s="1"/>
  <c r="AJ37" i="3"/>
  <c r="K76" i="6" s="1"/>
  <c r="BU5" i="1"/>
  <c r="BU6" i="1"/>
  <c r="BU7" i="1"/>
  <c r="BU8" i="1"/>
  <c r="BU9" i="1"/>
  <c r="BU10" i="1"/>
  <c r="BU11" i="1"/>
  <c r="BU12" i="1"/>
  <c r="BU13" i="1"/>
  <c r="BU14" i="1"/>
  <c r="BU15" i="1"/>
  <c r="BU16" i="1"/>
  <c r="BU17" i="1"/>
  <c r="BU18" i="1"/>
  <c r="BU19" i="1"/>
  <c r="BU20" i="1"/>
  <c r="BU21" i="1"/>
  <c r="BU22" i="1"/>
  <c r="BU23" i="1"/>
  <c r="BU24" i="1"/>
  <c r="BU25" i="1"/>
  <c r="BU26" i="1"/>
  <c r="BU27" i="1"/>
  <c r="BU28" i="1"/>
  <c r="BU29" i="1"/>
  <c r="BU30" i="1"/>
  <c r="BU31" i="1"/>
  <c r="BU32" i="1"/>
  <c r="BU33" i="1"/>
  <c r="BU34" i="1"/>
  <c r="BU35" i="1"/>
  <c r="BU36" i="1"/>
  <c r="BU4" i="1"/>
  <c r="BU5" i="2"/>
  <c r="BU6" i="2"/>
  <c r="BU7" i="2"/>
  <c r="BU8" i="2"/>
  <c r="BU9" i="2"/>
  <c r="BU10" i="2"/>
  <c r="BU11" i="2"/>
  <c r="BU12" i="2"/>
  <c r="BU13" i="2"/>
  <c r="BU14" i="2"/>
  <c r="BU15" i="2"/>
  <c r="BU16" i="2"/>
  <c r="BU17" i="2"/>
  <c r="BU18" i="2"/>
  <c r="BU19" i="2"/>
  <c r="BU20" i="2"/>
  <c r="BU21" i="2"/>
  <c r="BU22" i="2"/>
  <c r="BU23" i="2"/>
  <c r="BU24" i="2"/>
  <c r="BU25" i="2"/>
  <c r="BU26" i="2"/>
  <c r="BU27" i="2"/>
  <c r="BU28" i="2"/>
  <c r="BU29" i="2"/>
  <c r="BU30" i="2"/>
  <c r="BU31" i="2"/>
  <c r="BU32" i="2"/>
  <c r="BU33" i="2"/>
  <c r="BU34" i="2"/>
  <c r="BU35" i="2"/>
  <c r="BU36" i="2"/>
  <c r="BU4" i="2"/>
  <c r="AG6" i="3"/>
  <c r="J88" i="6" s="1"/>
  <c r="AG7" i="3"/>
  <c r="AG8" i="3"/>
  <c r="AG9" i="3"/>
  <c r="AG10" i="3"/>
  <c r="H75" i="10" s="1"/>
  <c r="AG11" i="3"/>
  <c r="AG12" i="3"/>
  <c r="AG13" i="3"/>
  <c r="AG14" i="3"/>
  <c r="J96" i="6" s="1"/>
  <c r="AG15" i="3"/>
  <c r="AG16" i="3"/>
  <c r="AG17" i="3"/>
  <c r="AG18" i="3"/>
  <c r="H83" i="10" s="1"/>
  <c r="AG19" i="3"/>
  <c r="AG20" i="3"/>
  <c r="AG21" i="3"/>
  <c r="AG22" i="3"/>
  <c r="J104" i="6" s="1"/>
  <c r="AG23" i="3"/>
  <c r="AG24" i="3"/>
  <c r="AG25" i="3"/>
  <c r="AG26" i="3"/>
  <c r="H91" i="10" s="1"/>
  <c r="AG27" i="3"/>
  <c r="AG28" i="3"/>
  <c r="AG29" i="3"/>
  <c r="AG30" i="3"/>
  <c r="J112" i="6" s="1"/>
  <c r="AG31" i="3"/>
  <c r="AG32" i="3"/>
  <c r="AG33" i="3"/>
  <c r="AG34" i="3"/>
  <c r="H99" i="10" s="1"/>
  <c r="AG35" i="3"/>
  <c r="AG36" i="3"/>
  <c r="AG37" i="3"/>
  <c r="J119" i="6"/>
  <c r="AG5" i="3"/>
  <c r="AF6" i="3"/>
  <c r="AF7" i="3"/>
  <c r="AF8" i="3"/>
  <c r="H49" i="9" s="1"/>
  <c r="AF9" i="3"/>
  <c r="AF10" i="3"/>
  <c r="AF11" i="3"/>
  <c r="AF12" i="3"/>
  <c r="H44" i="10" s="1"/>
  <c r="AF13" i="3"/>
  <c r="AF14" i="3"/>
  <c r="AF15" i="3"/>
  <c r="AF16" i="3"/>
  <c r="H57" i="9" s="1"/>
  <c r="AF17" i="3"/>
  <c r="AF18" i="3"/>
  <c r="AF19" i="3"/>
  <c r="AF20" i="3"/>
  <c r="H52" i="10" s="1"/>
  <c r="AF21" i="3"/>
  <c r="AF22" i="3"/>
  <c r="AF23" i="3"/>
  <c r="AF24" i="3"/>
  <c r="H65" i="9" s="1"/>
  <c r="AF25" i="3"/>
  <c r="AF26" i="3"/>
  <c r="H58" i="10" s="1"/>
  <c r="AF27" i="3"/>
  <c r="AF28" i="3"/>
  <c r="H60" i="10" s="1"/>
  <c r="AF29" i="3"/>
  <c r="AF30" i="3"/>
  <c r="J69" i="6" s="1"/>
  <c r="AF31" i="3"/>
  <c r="AF32" i="3"/>
  <c r="H73" i="9" s="1"/>
  <c r="AF33" i="3"/>
  <c r="AF34" i="3"/>
  <c r="H66" i="10" s="1"/>
  <c r="AF35" i="3"/>
  <c r="AF36" i="3"/>
  <c r="H68" i="10" s="1"/>
  <c r="AF37" i="3"/>
  <c r="J76" i="6"/>
  <c r="AE6" i="3"/>
  <c r="I88" i="6"/>
  <c r="AE7" i="3"/>
  <c r="I89" i="6"/>
  <c r="AE8" i="3"/>
  <c r="I90" i="6"/>
  <c r="AE9" i="3"/>
  <c r="I91" i="6"/>
  <c r="AE10" i="3"/>
  <c r="I92" i="6"/>
  <c r="AE11" i="3"/>
  <c r="I93" i="6"/>
  <c r="AE12" i="3"/>
  <c r="I94" i="6"/>
  <c r="AE13" i="3"/>
  <c r="I95" i="6"/>
  <c r="AE14" i="3"/>
  <c r="I96" i="6"/>
  <c r="AE15" i="3"/>
  <c r="I97" i="6"/>
  <c r="AE16" i="3"/>
  <c r="I98" i="6"/>
  <c r="AE17" i="3"/>
  <c r="I99" i="6"/>
  <c r="AE18" i="3"/>
  <c r="I100" i="6"/>
  <c r="AE19" i="3"/>
  <c r="I101" i="6"/>
  <c r="AE20" i="3"/>
  <c r="I102" i="6"/>
  <c r="AE21" i="3"/>
  <c r="I103" i="6"/>
  <c r="AE22" i="3"/>
  <c r="I104" i="6"/>
  <c r="AE23" i="3"/>
  <c r="I105" i="6"/>
  <c r="AE24" i="3"/>
  <c r="I106" i="6"/>
  <c r="AE25" i="3"/>
  <c r="I107" i="6"/>
  <c r="AE26" i="3"/>
  <c r="I108" i="6"/>
  <c r="AE27" i="3"/>
  <c r="I109" i="6"/>
  <c r="AE28" i="3"/>
  <c r="I110" i="6"/>
  <c r="AE29" i="3"/>
  <c r="I111" i="6"/>
  <c r="AE30" i="3"/>
  <c r="I112" i="6"/>
  <c r="AE31" i="3"/>
  <c r="I113" i="6"/>
  <c r="AE32" i="3"/>
  <c r="I114" i="6"/>
  <c r="AE33" i="3"/>
  <c r="I115" i="6"/>
  <c r="AE34" i="3"/>
  <c r="I116" i="6"/>
  <c r="AE35" i="3"/>
  <c r="I117" i="6"/>
  <c r="AE36" i="3"/>
  <c r="I118" i="6"/>
  <c r="AE37" i="3"/>
  <c r="I119" i="6"/>
  <c r="AE5" i="3"/>
  <c r="I87" i="6"/>
  <c r="BN5" i="1"/>
  <c r="BN6" i="1"/>
  <c r="BN7" i="1"/>
  <c r="BN8" i="1"/>
  <c r="BN9" i="1"/>
  <c r="BN10" i="1"/>
  <c r="BN11" i="1"/>
  <c r="BN12" i="1"/>
  <c r="BN13" i="1"/>
  <c r="BN14" i="1"/>
  <c r="BN15" i="1"/>
  <c r="BN16" i="1"/>
  <c r="BN17" i="1"/>
  <c r="BN18" i="1"/>
  <c r="BN19" i="1"/>
  <c r="BN20" i="1"/>
  <c r="BN21" i="1"/>
  <c r="BN22" i="1"/>
  <c r="BN23" i="1"/>
  <c r="BN24" i="1"/>
  <c r="BN25" i="1"/>
  <c r="BN26" i="1"/>
  <c r="BN27" i="1"/>
  <c r="BN4" i="1"/>
  <c r="BN5" i="2"/>
  <c r="BN6" i="2"/>
  <c r="BN7" i="2"/>
  <c r="BN8" i="2"/>
  <c r="BN9" i="2"/>
  <c r="BN10" i="2"/>
  <c r="BN11" i="2"/>
  <c r="BN12" i="2"/>
  <c r="BN13" i="2"/>
  <c r="BN14" i="2"/>
  <c r="BN15" i="2"/>
  <c r="BN16" i="2"/>
  <c r="BN17" i="2"/>
  <c r="BN18" i="2"/>
  <c r="BN19" i="2"/>
  <c r="BN20" i="2"/>
  <c r="BN21" i="2"/>
  <c r="BN22" i="2"/>
  <c r="BN23" i="2"/>
  <c r="BN24" i="2"/>
  <c r="BN25" i="2"/>
  <c r="BN26" i="2"/>
  <c r="BN27" i="2"/>
  <c r="BN28" i="2"/>
  <c r="BN29" i="2"/>
  <c r="BN30" i="2"/>
  <c r="BN31" i="2"/>
  <c r="BN32" i="2"/>
  <c r="BN33" i="2"/>
  <c r="BN34" i="2"/>
  <c r="BN35" i="2"/>
  <c r="BN36" i="2"/>
  <c r="BN4" i="2"/>
  <c r="AA6" i="3"/>
  <c r="H88" i="6"/>
  <c r="AA7" i="3"/>
  <c r="H89" i="6" s="1"/>
  <c r="AA8" i="3"/>
  <c r="H90" i="6"/>
  <c r="AA9" i="3"/>
  <c r="H91" i="6" s="1"/>
  <c r="AA10" i="3"/>
  <c r="H92" i="6"/>
  <c r="AA11" i="3"/>
  <c r="H93" i="6" s="1"/>
  <c r="AA12" i="3"/>
  <c r="H94" i="6"/>
  <c r="AA13" i="3"/>
  <c r="H95" i="6" s="1"/>
  <c r="AA14" i="3"/>
  <c r="H96" i="6"/>
  <c r="AA15" i="3"/>
  <c r="H97" i="6" s="1"/>
  <c r="AA16" i="3"/>
  <c r="H98" i="6"/>
  <c r="AA17" i="3"/>
  <c r="H99" i="6" s="1"/>
  <c r="AA18" i="3"/>
  <c r="H100" i="6"/>
  <c r="AA19" i="3"/>
  <c r="H101" i="6" s="1"/>
  <c r="AA20" i="3"/>
  <c r="H102" i="6"/>
  <c r="AA21" i="3"/>
  <c r="H103" i="6" s="1"/>
  <c r="AA22" i="3"/>
  <c r="H104" i="6"/>
  <c r="AA23" i="3"/>
  <c r="H105" i="6" s="1"/>
  <c r="AA24" i="3"/>
  <c r="H106" i="6"/>
  <c r="AA25" i="3"/>
  <c r="H107" i="6" s="1"/>
  <c r="AA26" i="3"/>
  <c r="H108" i="6"/>
  <c r="AA27" i="3"/>
  <c r="H109" i="6" s="1"/>
  <c r="AA28" i="3"/>
  <c r="H110" i="6"/>
  <c r="AA29" i="3"/>
  <c r="H111" i="6" s="1"/>
  <c r="AA30" i="3"/>
  <c r="H112" i="6"/>
  <c r="AA31" i="3"/>
  <c r="H113" i="6" s="1"/>
  <c r="AA32" i="3"/>
  <c r="H114" i="6"/>
  <c r="AA33" i="3"/>
  <c r="H115" i="6" s="1"/>
  <c r="AA34" i="3"/>
  <c r="H116" i="6"/>
  <c r="AA35" i="3"/>
  <c r="H117" i="6" s="1"/>
  <c r="AA36" i="3"/>
  <c r="H118" i="6"/>
  <c r="AA37" i="3"/>
  <c r="H119" i="6" s="1"/>
  <c r="AA5" i="3"/>
  <c r="H87" i="6"/>
  <c r="J75" i="6"/>
  <c r="H75" i="9"/>
  <c r="J73" i="6"/>
  <c r="H64" i="10"/>
  <c r="H62" i="10"/>
  <c r="H71" i="9"/>
  <c r="J67" i="6"/>
  <c r="H67" i="9"/>
  <c r="J65" i="6"/>
  <c r="H56" i="10"/>
  <c r="H54" i="10"/>
  <c r="H63" i="9"/>
  <c r="J61" i="6"/>
  <c r="J59" i="6"/>
  <c r="H50" i="10"/>
  <c r="H59" i="9"/>
  <c r="J57" i="6"/>
  <c r="H48" i="10"/>
  <c r="H46" i="10"/>
  <c r="H55" i="9"/>
  <c r="J53" i="6"/>
  <c r="J51" i="6"/>
  <c r="H42" i="10"/>
  <c r="H51" i="9"/>
  <c r="J49" i="6"/>
  <c r="H40" i="10"/>
  <c r="H38" i="10"/>
  <c r="H47" i="9"/>
  <c r="J45" i="6"/>
  <c r="H100" i="10"/>
  <c r="H119" i="9"/>
  <c r="J117" i="6"/>
  <c r="H98" i="10"/>
  <c r="H117" i="9"/>
  <c r="J115" i="6"/>
  <c r="H96" i="10"/>
  <c r="H115" i="9"/>
  <c r="J113" i="6"/>
  <c r="H94" i="10"/>
  <c r="H113" i="9"/>
  <c r="J111" i="6"/>
  <c r="H92" i="10"/>
  <c r="H111" i="9"/>
  <c r="J109" i="6"/>
  <c r="H90" i="10"/>
  <c r="H109" i="9"/>
  <c r="J107" i="6"/>
  <c r="H88" i="10"/>
  <c r="H107" i="9"/>
  <c r="J105" i="6"/>
  <c r="H86" i="10"/>
  <c r="H105" i="9"/>
  <c r="J103" i="6"/>
  <c r="H84" i="10"/>
  <c r="H103" i="9"/>
  <c r="J101" i="6"/>
  <c r="H82" i="10"/>
  <c r="H101" i="9"/>
  <c r="J99" i="6"/>
  <c r="H80" i="10"/>
  <c r="H99" i="9"/>
  <c r="J97" i="6"/>
  <c r="H78" i="10"/>
  <c r="H97" i="9"/>
  <c r="J95" i="6"/>
  <c r="H76" i="10"/>
  <c r="H95" i="9"/>
  <c r="J93" i="6"/>
  <c r="H74" i="10"/>
  <c r="H93" i="9"/>
  <c r="J91" i="6"/>
  <c r="H72" i="10"/>
  <c r="H91" i="9"/>
  <c r="J89" i="6"/>
  <c r="M117" i="6"/>
  <c r="I100" i="10"/>
  <c r="I119" i="9"/>
  <c r="I117" i="9"/>
  <c r="M113" i="6"/>
  <c r="I96" i="10"/>
  <c r="I115" i="9"/>
  <c r="M111" i="6"/>
  <c r="M109" i="6"/>
  <c r="I92" i="10"/>
  <c r="I111" i="9"/>
  <c r="I109" i="9"/>
  <c r="M105" i="6"/>
  <c r="I88" i="10"/>
  <c r="I107" i="9"/>
  <c r="M103" i="6"/>
  <c r="M101" i="6"/>
  <c r="I84" i="10"/>
  <c r="I103" i="9"/>
  <c r="I101" i="9"/>
  <c r="M97" i="6"/>
  <c r="I80" i="10"/>
  <c r="I99" i="9"/>
  <c r="M95" i="6"/>
  <c r="M93" i="6"/>
  <c r="I76" i="10"/>
  <c r="I95" i="9"/>
  <c r="I93" i="9"/>
  <c r="M89" i="6"/>
  <c r="I72" i="10"/>
  <c r="I91" i="9"/>
  <c r="M87" i="6"/>
  <c r="J101" i="10"/>
  <c r="J120" i="9"/>
  <c r="J99" i="10"/>
  <c r="J118" i="9"/>
  <c r="J97" i="10"/>
  <c r="J116" i="9"/>
  <c r="J95" i="10"/>
  <c r="J114" i="9"/>
  <c r="J93" i="10"/>
  <c r="J112" i="9"/>
  <c r="J91" i="10"/>
  <c r="J110" i="9"/>
  <c r="J89" i="10"/>
  <c r="J108" i="9"/>
  <c r="J87" i="10"/>
  <c r="J106" i="9"/>
  <c r="J85" i="10"/>
  <c r="J104" i="9"/>
  <c r="J83" i="10"/>
  <c r="J102" i="9"/>
  <c r="J81" i="10"/>
  <c r="J100" i="9"/>
  <c r="J79" i="10"/>
  <c r="J98" i="9"/>
  <c r="J77" i="10"/>
  <c r="J96" i="9"/>
  <c r="P92" i="6"/>
  <c r="J75" i="10"/>
  <c r="J94" i="9"/>
  <c r="P90" i="6"/>
  <c r="J73" i="10"/>
  <c r="J92" i="9"/>
  <c r="P88" i="6"/>
  <c r="J71" i="10"/>
  <c r="J90" i="9"/>
  <c r="S117" i="6"/>
  <c r="K100" i="10"/>
  <c r="K119" i="9"/>
  <c r="S115" i="6"/>
  <c r="K98" i="10"/>
  <c r="K117" i="9"/>
  <c r="S113" i="6"/>
  <c r="K96" i="10"/>
  <c r="K115" i="9"/>
  <c r="S111" i="6"/>
  <c r="K94" i="10"/>
  <c r="K113" i="9"/>
  <c r="S109" i="6"/>
  <c r="K92" i="10"/>
  <c r="K111" i="9"/>
  <c r="S107" i="6"/>
  <c r="K90" i="10"/>
  <c r="K109" i="9"/>
  <c r="S105" i="6"/>
  <c r="K88" i="10"/>
  <c r="K107" i="9"/>
  <c r="S103" i="6"/>
  <c r="K86" i="10"/>
  <c r="K105" i="9"/>
  <c r="S101" i="6"/>
  <c r="K84" i="10"/>
  <c r="K103" i="9"/>
  <c r="S99" i="6"/>
  <c r="K82" i="10"/>
  <c r="K101" i="9"/>
  <c r="S97" i="6"/>
  <c r="K80" i="10"/>
  <c r="K99" i="9"/>
  <c r="S95" i="6"/>
  <c r="K78" i="10"/>
  <c r="K97" i="9"/>
  <c r="S93" i="6"/>
  <c r="K76" i="10"/>
  <c r="K95" i="9"/>
  <c r="S91" i="6"/>
  <c r="K74" i="10"/>
  <c r="K93" i="9"/>
  <c r="S89" i="6"/>
  <c r="K72" i="10"/>
  <c r="K91" i="9"/>
  <c r="S87" i="6"/>
  <c r="K70" i="10"/>
  <c r="K110" i="10" s="1"/>
  <c r="K89" i="9"/>
  <c r="T87" i="6"/>
  <c r="L70" i="10"/>
  <c r="L89" i="9"/>
  <c r="L122" i="9" s="1"/>
  <c r="L127" i="9" s="1"/>
  <c r="T118" i="6"/>
  <c r="L101" i="10"/>
  <c r="L120" i="9"/>
  <c r="T116" i="6"/>
  <c r="L99" i="10"/>
  <c r="L118" i="9"/>
  <c r="T114" i="6"/>
  <c r="L97" i="10"/>
  <c r="L116" i="9"/>
  <c r="T112" i="6"/>
  <c r="L95" i="10"/>
  <c r="L114" i="9"/>
  <c r="T110" i="6"/>
  <c r="L93" i="10"/>
  <c r="L112" i="9"/>
  <c r="T108" i="6"/>
  <c r="L91" i="10"/>
  <c r="L110" i="9"/>
  <c r="T106" i="6"/>
  <c r="L89" i="10"/>
  <c r="L108" i="9"/>
  <c r="T104" i="6"/>
  <c r="L87" i="10"/>
  <c r="L106" i="9"/>
  <c r="T102" i="6"/>
  <c r="L85" i="10"/>
  <c r="L104" i="9"/>
  <c r="T100" i="6"/>
  <c r="L83" i="10"/>
  <c r="L102" i="9"/>
  <c r="T98" i="6"/>
  <c r="L81" i="10"/>
  <c r="L100" i="9"/>
  <c r="T96" i="6"/>
  <c r="L79" i="10"/>
  <c r="L98" i="9"/>
  <c r="T94" i="6"/>
  <c r="L77" i="10"/>
  <c r="L96" i="9"/>
  <c r="T92" i="6"/>
  <c r="L75" i="10"/>
  <c r="L94" i="9"/>
  <c r="T90" i="6"/>
  <c r="L73" i="10"/>
  <c r="L92" i="9"/>
  <c r="T88" i="6"/>
  <c r="L71" i="10"/>
  <c r="L90" i="9"/>
  <c r="U87" i="6"/>
  <c r="M70" i="10"/>
  <c r="M89" i="9"/>
  <c r="U118" i="6"/>
  <c r="M101" i="10"/>
  <c r="M120" i="9"/>
  <c r="U116" i="6"/>
  <c r="M99" i="10"/>
  <c r="M118" i="9"/>
  <c r="U114" i="6"/>
  <c r="M97" i="10"/>
  <c r="M116" i="9"/>
  <c r="U112" i="6"/>
  <c r="M95" i="10"/>
  <c r="M114" i="9"/>
  <c r="U110" i="6"/>
  <c r="M93" i="10"/>
  <c r="M112" i="9"/>
  <c r="U108" i="6"/>
  <c r="M91" i="10"/>
  <c r="M110" i="9"/>
  <c r="U106" i="6"/>
  <c r="M89" i="10"/>
  <c r="M108" i="9"/>
  <c r="U104" i="6"/>
  <c r="M87" i="10"/>
  <c r="M106" i="9"/>
  <c r="U102" i="6"/>
  <c r="M85" i="10"/>
  <c r="M104" i="9"/>
  <c r="U100" i="6"/>
  <c r="M83" i="10"/>
  <c r="M102" i="9"/>
  <c r="U98" i="6"/>
  <c r="M81" i="10"/>
  <c r="M100" i="9"/>
  <c r="U96" i="6"/>
  <c r="M79" i="10"/>
  <c r="M98" i="9"/>
  <c r="U94" i="6"/>
  <c r="M77" i="10"/>
  <c r="M96" i="9"/>
  <c r="U92" i="6"/>
  <c r="M75" i="10"/>
  <c r="M94" i="9"/>
  <c r="U90" i="6"/>
  <c r="M73" i="10"/>
  <c r="M92" i="9"/>
  <c r="M123" i="9" s="1"/>
  <c r="U88" i="6"/>
  <c r="M71" i="10"/>
  <c r="M90" i="9"/>
  <c r="H67" i="10"/>
  <c r="H76" i="9"/>
  <c r="J74" i="6"/>
  <c r="H65" i="10"/>
  <c r="H74" i="9"/>
  <c r="J72" i="6"/>
  <c r="H63" i="10"/>
  <c r="H72" i="9"/>
  <c r="J70" i="6"/>
  <c r="H61" i="10"/>
  <c r="H70" i="9"/>
  <c r="J68" i="6"/>
  <c r="H59" i="10"/>
  <c r="H68" i="9"/>
  <c r="J66" i="6"/>
  <c r="H57" i="10"/>
  <c r="H66" i="9"/>
  <c r="J64" i="6"/>
  <c r="H55" i="10"/>
  <c r="H64" i="9"/>
  <c r="J62" i="6"/>
  <c r="H53" i="10"/>
  <c r="H62" i="9"/>
  <c r="J60" i="6"/>
  <c r="H51" i="10"/>
  <c r="H60" i="9"/>
  <c r="J58" i="6"/>
  <c r="H49" i="10"/>
  <c r="H58" i="9"/>
  <c r="J56" i="6"/>
  <c r="H47" i="10"/>
  <c r="H56" i="9"/>
  <c r="J54" i="6"/>
  <c r="H45" i="10"/>
  <c r="H54" i="9"/>
  <c r="J52" i="6"/>
  <c r="H43" i="10"/>
  <c r="H52" i="9"/>
  <c r="J50" i="6"/>
  <c r="H41" i="10"/>
  <c r="H50" i="9"/>
  <c r="J48" i="6"/>
  <c r="H39" i="10"/>
  <c r="H109" i="10" s="1"/>
  <c r="H48" i="9"/>
  <c r="J46" i="6"/>
  <c r="H70" i="10"/>
  <c r="H89" i="9"/>
  <c r="J87" i="6"/>
  <c r="H101" i="10"/>
  <c r="H120" i="9"/>
  <c r="J118" i="6"/>
  <c r="H97" i="10"/>
  <c r="H116" i="9"/>
  <c r="J114" i="6"/>
  <c r="H114" i="9"/>
  <c r="H93" i="10"/>
  <c r="H112" i="9"/>
  <c r="J110" i="6"/>
  <c r="H89" i="10"/>
  <c r="H108" i="9"/>
  <c r="J106" i="6"/>
  <c r="H106" i="9"/>
  <c r="H85" i="10"/>
  <c r="H104" i="9"/>
  <c r="J102" i="6"/>
  <c r="H81" i="10"/>
  <c r="H100" i="9"/>
  <c r="J98" i="6"/>
  <c r="H98" i="9"/>
  <c r="H77" i="10"/>
  <c r="H96" i="9"/>
  <c r="J94" i="6"/>
  <c r="H73" i="10"/>
  <c r="H92" i="9"/>
  <c r="J90" i="6"/>
  <c r="H90" i="9"/>
  <c r="M118" i="6"/>
  <c r="I101" i="10"/>
  <c r="I120" i="9"/>
  <c r="M116" i="6"/>
  <c r="I99" i="10"/>
  <c r="I118" i="9"/>
  <c r="M114" i="6"/>
  <c r="I97" i="10"/>
  <c r="I116" i="9"/>
  <c r="M112" i="6"/>
  <c r="I95" i="10"/>
  <c r="I114" i="9"/>
  <c r="M110" i="6"/>
  <c r="I93" i="10"/>
  <c r="I112" i="9"/>
  <c r="M108" i="6"/>
  <c r="I91" i="10"/>
  <c r="I110" i="9"/>
  <c r="M106" i="6"/>
  <c r="I89" i="10"/>
  <c r="I108" i="9"/>
  <c r="M104" i="6"/>
  <c r="I87" i="10"/>
  <c r="I106" i="9"/>
  <c r="M102" i="6"/>
  <c r="I85" i="10"/>
  <c r="I104" i="9"/>
  <c r="M100" i="6"/>
  <c r="I83" i="10"/>
  <c r="I102" i="9"/>
  <c r="M98" i="6"/>
  <c r="I81" i="10"/>
  <c r="I100" i="9"/>
  <c r="M96" i="6"/>
  <c r="I79" i="10"/>
  <c r="I98" i="9"/>
  <c r="M94" i="6"/>
  <c r="I77" i="10"/>
  <c r="I96" i="9"/>
  <c r="M92" i="6"/>
  <c r="I75" i="10"/>
  <c r="I94" i="9"/>
  <c r="M90" i="6"/>
  <c r="I73" i="10"/>
  <c r="I92" i="9"/>
  <c r="M88" i="6"/>
  <c r="I71" i="10"/>
  <c r="I90" i="9"/>
  <c r="J100" i="10"/>
  <c r="J119" i="9"/>
  <c r="J98" i="10"/>
  <c r="J117" i="9"/>
  <c r="J96" i="10"/>
  <c r="J115" i="9"/>
  <c r="J94" i="10"/>
  <c r="J113" i="9"/>
  <c r="J92" i="10"/>
  <c r="J111" i="9"/>
  <c r="J90" i="10"/>
  <c r="J109" i="9"/>
  <c r="J88" i="10"/>
  <c r="J107" i="9"/>
  <c r="J86" i="10"/>
  <c r="J105" i="9"/>
  <c r="J84" i="10"/>
  <c r="J103" i="9"/>
  <c r="J82" i="10"/>
  <c r="J101" i="9"/>
  <c r="J80" i="10"/>
  <c r="J99" i="9"/>
  <c r="J78" i="10"/>
  <c r="J97" i="9"/>
  <c r="J76" i="10"/>
  <c r="J95" i="9"/>
  <c r="P91" i="6"/>
  <c r="J74" i="10"/>
  <c r="J93" i="9"/>
  <c r="P89" i="6"/>
  <c r="J72" i="10"/>
  <c r="J91" i="9"/>
  <c r="J89" i="9"/>
  <c r="J124" i="9" s="1"/>
  <c r="S118" i="6"/>
  <c r="K101" i="10"/>
  <c r="K120" i="9"/>
  <c r="S116" i="6"/>
  <c r="K99" i="10"/>
  <c r="K118" i="9"/>
  <c r="S114" i="6"/>
  <c r="K97" i="10"/>
  <c r="K116" i="9"/>
  <c r="S112" i="6"/>
  <c r="K95" i="10"/>
  <c r="K114" i="9"/>
  <c r="S110" i="6"/>
  <c r="K93" i="10"/>
  <c r="K112" i="9"/>
  <c r="S108" i="6"/>
  <c r="K91" i="10"/>
  <c r="K110" i="9"/>
  <c r="S106" i="6"/>
  <c r="K89" i="10"/>
  <c r="K108" i="9"/>
  <c r="S104" i="6"/>
  <c r="K87" i="10"/>
  <c r="K106" i="9"/>
  <c r="S102" i="6"/>
  <c r="K85" i="10"/>
  <c r="K104" i="9"/>
  <c r="S100" i="6"/>
  <c r="K83" i="10"/>
  <c r="K102" i="9"/>
  <c r="S98" i="6"/>
  <c r="K81" i="10"/>
  <c r="K100" i="9"/>
  <c r="S96" i="6"/>
  <c r="K79" i="10"/>
  <c r="K98" i="9"/>
  <c r="S94" i="6"/>
  <c r="K77" i="10"/>
  <c r="K96" i="9"/>
  <c r="S92" i="6"/>
  <c r="K75" i="10"/>
  <c r="K94" i="9"/>
  <c r="S90" i="6"/>
  <c r="K73" i="10"/>
  <c r="K92" i="9"/>
  <c r="S88" i="6"/>
  <c r="K71" i="10"/>
  <c r="K90" i="9"/>
  <c r="K125" i="9" s="1"/>
  <c r="T117" i="6"/>
  <c r="L100" i="10"/>
  <c r="L119" i="9"/>
  <c r="T115" i="6"/>
  <c r="L98" i="10"/>
  <c r="L117" i="9"/>
  <c r="T113" i="6"/>
  <c r="L96" i="10"/>
  <c r="L115" i="9"/>
  <c r="T111" i="6"/>
  <c r="L94" i="10"/>
  <c r="L113" i="9"/>
  <c r="T109" i="6"/>
  <c r="L92" i="10"/>
  <c r="L111" i="9"/>
  <c r="T107" i="6"/>
  <c r="L90" i="10"/>
  <c r="L109" i="9"/>
  <c r="T105" i="6"/>
  <c r="L88" i="10"/>
  <c r="L107" i="9"/>
  <c r="T103" i="6"/>
  <c r="L86" i="10"/>
  <c r="L105" i="9"/>
  <c r="T101" i="6"/>
  <c r="L84" i="10"/>
  <c r="L103" i="9"/>
  <c r="T99" i="6"/>
  <c r="L82" i="10"/>
  <c r="L101" i="9"/>
  <c r="T97" i="6"/>
  <c r="L80" i="10"/>
  <c r="L99" i="9"/>
  <c r="T95" i="6"/>
  <c r="L78" i="10"/>
  <c r="L97" i="9"/>
  <c r="T93" i="6"/>
  <c r="L76" i="10"/>
  <c r="L95" i="9"/>
  <c r="T91" i="6"/>
  <c r="L74" i="10"/>
  <c r="L93" i="9"/>
  <c r="T89" i="6"/>
  <c r="L72" i="10"/>
  <c r="L110" i="10" s="1"/>
  <c r="L91" i="9"/>
  <c r="U117" i="6"/>
  <c r="M100" i="10"/>
  <c r="M119" i="9"/>
  <c r="U115" i="6"/>
  <c r="M98" i="10"/>
  <c r="M117" i="9"/>
  <c r="U113" i="6"/>
  <c r="M96" i="10"/>
  <c r="M115" i="9"/>
  <c r="U111" i="6"/>
  <c r="M94" i="10"/>
  <c r="M113" i="9"/>
  <c r="U109" i="6"/>
  <c r="M92" i="10"/>
  <c r="M111" i="9"/>
  <c r="U107" i="6"/>
  <c r="M90" i="10"/>
  <c r="M109" i="9"/>
  <c r="U105" i="6"/>
  <c r="M88" i="10"/>
  <c r="M107" i="9"/>
  <c r="U103" i="6"/>
  <c r="M86" i="10"/>
  <c r="M105" i="9"/>
  <c r="U101" i="6"/>
  <c r="M84" i="10"/>
  <c r="M103" i="9"/>
  <c r="U99" i="6"/>
  <c r="M82" i="10"/>
  <c r="M101" i="9"/>
  <c r="U97" i="6"/>
  <c r="M80" i="10"/>
  <c r="M99" i="9"/>
  <c r="U95" i="6"/>
  <c r="M78" i="10"/>
  <c r="M97" i="9"/>
  <c r="U93" i="6"/>
  <c r="M76" i="10"/>
  <c r="M95" i="9"/>
  <c r="U91" i="6"/>
  <c r="M74" i="10"/>
  <c r="M93" i="9"/>
  <c r="U89" i="6"/>
  <c r="M72" i="10"/>
  <c r="M91" i="9"/>
  <c r="S6" i="3"/>
  <c r="S7" i="3"/>
  <c r="F91" i="9" s="1"/>
  <c r="S8" i="3"/>
  <c r="S9" i="3"/>
  <c r="S10" i="3"/>
  <c r="S11" i="3"/>
  <c r="F93" i="6" s="1"/>
  <c r="S12" i="3"/>
  <c r="S13" i="3"/>
  <c r="S14" i="3"/>
  <c r="S15" i="3"/>
  <c r="F99" i="9" s="1"/>
  <c r="S16" i="3"/>
  <c r="S17" i="3"/>
  <c r="S18" i="3"/>
  <c r="S19" i="3"/>
  <c r="F101" i="6" s="1"/>
  <c r="S20" i="3"/>
  <c r="S21" i="3"/>
  <c r="S22" i="3"/>
  <c r="S23" i="3"/>
  <c r="F107" i="9" s="1"/>
  <c r="S24" i="3"/>
  <c r="S25" i="3"/>
  <c r="F90" i="10" s="1"/>
  <c r="S26" i="3"/>
  <c r="S27" i="3"/>
  <c r="F109" i="6" s="1"/>
  <c r="S28" i="3"/>
  <c r="S29" i="3"/>
  <c r="S30" i="3"/>
  <c r="S31" i="3"/>
  <c r="F115" i="9" s="1"/>
  <c r="S32" i="3"/>
  <c r="S33" i="3"/>
  <c r="F98" i="10" s="1"/>
  <c r="S34" i="3"/>
  <c r="F116" i="6" s="1"/>
  <c r="S35" i="3"/>
  <c r="F117" i="6" s="1"/>
  <c r="S36" i="3"/>
  <c r="S37" i="3"/>
  <c r="F119" i="6"/>
  <c r="S5" i="3"/>
  <c r="F87" i="6" s="1"/>
  <c r="O5" i="3"/>
  <c r="E87" i="6"/>
  <c r="F89" i="9"/>
  <c r="F99" i="10"/>
  <c r="F118" i="9"/>
  <c r="F114" i="6"/>
  <c r="F97" i="10"/>
  <c r="F116" i="9"/>
  <c r="F110" i="6"/>
  <c r="F93" i="10"/>
  <c r="F112" i="9"/>
  <c r="F106" i="6"/>
  <c r="F89" i="10"/>
  <c r="F108" i="9"/>
  <c r="F115" i="6"/>
  <c r="F117" i="9"/>
  <c r="F96" i="10"/>
  <c r="F111" i="6"/>
  <c r="F94" i="10"/>
  <c r="F113" i="9"/>
  <c r="F107" i="6"/>
  <c r="F109" i="9"/>
  <c r="F88" i="10"/>
  <c r="F103" i="6"/>
  <c r="F86" i="10"/>
  <c r="F105" i="9"/>
  <c r="F99" i="6"/>
  <c r="F82" i="10"/>
  <c r="F101" i="9"/>
  <c r="F80" i="10"/>
  <c r="F95" i="6"/>
  <c r="F78" i="10"/>
  <c r="F97" i="9"/>
  <c r="F91" i="6"/>
  <c r="F74" i="10"/>
  <c r="F93" i="9"/>
  <c r="F72" i="10"/>
  <c r="F118" i="6"/>
  <c r="F101" i="10"/>
  <c r="F120" i="9"/>
  <c r="F112" i="6"/>
  <c r="F95" i="10"/>
  <c r="F114" i="9"/>
  <c r="F108" i="6"/>
  <c r="F91" i="10"/>
  <c r="F110" i="9"/>
  <c r="F104" i="6"/>
  <c r="F87" i="10"/>
  <c r="F106" i="9"/>
  <c r="F102" i="6"/>
  <c r="F85" i="10"/>
  <c r="F104" i="9"/>
  <c r="F100" i="6"/>
  <c r="F83" i="10"/>
  <c r="F102" i="9"/>
  <c r="F98" i="6"/>
  <c r="F81" i="10"/>
  <c r="F100" i="9"/>
  <c r="F96" i="6"/>
  <c r="F79" i="10"/>
  <c r="F98" i="9"/>
  <c r="F94" i="6"/>
  <c r="F77" i="10"/>
  <c r="F96" i="9"/>
  <c r="F92" i="6"/>
  <c r="F75" i="10"/>
  <c r="F94" i="9"/>
  <c r="F90" i="6"/>
  <c r="F73" i="10"/>
  <c r="F92" i="9"/>
  <c r="F88" i="6"/>
  <c r="F71" i="10"/>
  <c r="F90" i="9"/>
  <c r="J123" i="9"/>
  <c r="L123" i="9"/>
  <c r="O6" i="3"/>
  <c r="E88" i="6"/>
  <c r="O7" i="3"/>
  <c r="E89" i="6"/>
  <c r="O8" i="3"/>
  <c r="E90" i="6"/>
  <c r="O9" i="3"/>
  <c r="E91" i="6"/>
  <c r="O10" i="3"/>
  <c r="E92" i="6"/>
  <c r="O11" i="3"/>
  <c r="E93" i="6"/>
  <c r="O12" i="3"/>
  <c r="E94" i="6"/>
  <c r="O13" i="3"/>
  <c r="E95" i="6"/>
  <c r="O14" i="3"/>
  <c r="E96" i="6"/>
  <c r="O15" i="3"/>
  <c r="E97" i="6"/>
  <c r="O16" i="3"/>
  <c r="E98" i="6"/>
  <c r="O17" i="3"/>
  <c r="E99" i="6"/>
  <c r="O18" i="3"/>
  <c r="E100" i="6"/>
  <c r="O19" i="3"/>
  <c r="E101" i="6"/>
  <c r="O20" i="3"/>
  <c r="E102" i="6"/>
  <c r="O21" i="3"/>
  <c r="E103" i="6"/>
  <c r="O22" i="3"/>
  <c r="E104" i="6"/>
  <c r="O23" i="3"/>
  <c r="E105" i="6"/>
  <c r="O24" i="3"/>
  <c r="E106" i="6"/>
  <c r="O25" i="3"/>
  <c r="E107" i="6"/>
  <c r="O26" i="3"/>
  <c r="E108" i="6"/>
  <c r="O27" i="3"/>
  <c r="E109" i="6"/>
  <c r="O28" i="3"/>
  <c r="E110" i="6"/>
  <c r="O29" i="3"/>
  <c r="E111" i="6"/>
  <c r="O30" i="3"/>
  <c r="E112" i="6"/>
  <c r="O31" i="3"/>
  <c r="E113" i="6"/>
  <c r="O32" i="3"/>
  <c r="E114" i="6"/>
  <c r="O33" i="3"/>
  <c r="E115" i="6"/>
  <c r="O34" i="3"/>
  <c r="E116" i="6"/>
  <c r="O35" i="3"/>
  <c r="E117" i="6"/>
  <c r="O36" i="3"/>
  <c r="E118" i="6"/>
  <c r="O37" i="3"/>
  <c r="E119" i="6"/>
  <c r="K6" i="3"/>
  <c r="K7" i="3"/>
  <c r="K8" i="3"/>
  <c r="K9" i="3"/>
  <c r="E74" i="10" s="1"/>
  <c r="K10" i="3"/>
  <c r="K11" i="3"/>
  <c r="K12" i="3"/>
  <c r="K13" i="3"/>
  <c r="D95" i="6" s="1"/>
  <c r="K14" i="3"/>
  <c r="K15" i="3"/>
  <c r="K16" i="3"/>
  <c r="K17" i="3"/>
  <c r="E82" i="10" s="1"/>
  <c r="K18" i="3"/>
  <c r="K19" i="3"/>
  <c r="K20" i="3"/>
  <c r="K21" i="3"/>
  <c r="D103" i="6" s="1"/>
  <c r="K22" i="3"/>
  <c r="K23" i="3"/>
  <c r="K24" i="3"/>
  <c r="K25" i="3"/>
  <c r="E90" i="10" s="1"/>
  <c r="K26" i="3"/>
  <c r="K27" i="3"/>
  <c r="K28" i="3"/>
  <c r="K29" i="3"/>
  <c r="D111" i="6" s="1"/>
  <c r="K30" i="3"/>
  <c r="K31" i="3"/>
  <c r="K32" i="3"/>
  <c r="K33" i="3"/>
  <c r="E98" i="10" s="1"/>
  <c r="K34" i="3"/>
  <c r="K35" i="3"/>
  <c r="K36" i="3"/>
  <c r="K37" i="3"/>
  <c r="D119" i="6" s="1"/>
  <c r="G36" i="3"/>
  <c r="G35" i="3"/>
  <c r="G34" i="3"/>
  <c r="D118" i="9" s="1"/>
  <c r="G6" i="3"/>
  <c r="G7" i="3"/>
  <c r="G8" i="3"/>
  <c r="G9" i="3"/>
  <c r="C91" i="6" s="1"/>
  <c r="G10" i="3"/>
  <c r="G11" i="3"/>
  <c r="G12" i="3"/>
  <c r="G13" i="3"/>
  <c r="D97" i="9" s="1"/>
  <c r="G14" i="3"/>
  <c r="G15" i="3"/>
  <c r="G16" i="3"/>
  <c r="G17" i="3"/>
  <c r="C99" i="6" s="1"/>
  <c r="G18" i="3"/>
  <c r="G19" i="3"/>
  <c r="G20" i="3"/>
  <c r="G21" i="3"/>
  <c r="D105" i="9" s="1"/>
  <c r="G22" i="3"/>
  <c r="G23" i="3"/>
  <c r="G24" i="3"/>
  <c r="G25" i="3"/>
  <c r="C107" i="6" s="1"/>
  <c r="G26" i="3"/>
  <c r="G27" i="3"/>
  <c r="G28" i="3"/>
  <c r="G29" i="3"/>
  <c r="D113" i="9" s="1"/>
  <c r="G30" i="3"/>
  <c r="G31" i="3"/>
  <c r="D96" i="10" s="1"/>
  <c r="G32" i="3"/>
  <c r="G33" i="3"/>
  <c r="C115" i="6" s="1"/>
  <c r="G37" i="3"/>
  <c r="D27" i="2"/>
  <c r="D26" i="2"/>
  <c r="D25" i="2"/>
  <c r="D24" i="2"/>
  <c r="D22" i="2"/>
  <c r="D21" i="2"/>
  <c r="D20" i="2"/>
  <c r="D19" i="2"/>
  <c r="D18" i="2"/>
  <c r="D17" i="2"/>
  <c r="D16" i="2"/>
  <c r="D15" i="2"/>
  <c r="D14" i="2"/>
  <c r="D13" i="2"/>
  <c r="D12" i="2"/>
  <c r="D11" i="2"/>
  <c r="D10" i="2"/>
  <c r="D9" i="2"/>
  <c r="D8" i="2"/>
  <c r="D7" i="2"/>
  <c r="D5" i="2"/>
  <c r="D4" i="2"/>
  <c r="D6" i="2"/>
  <c r="D23" i="2"/>
  <c r="D28" i="2"/>
  <c r="D29" i="2"/>
  <c r="D30" i="2"/>
  <c r="D31" i="2"/>
  <c r="D32" i="2"/>
  <c r="D33" i="2"/>
  <c r="D34" i="2"/>
  <c r="D35" i="2"/>
  <c r="D36" i="2"/>
  <c r="C119" i="6"/>
  <c r="C113" i="6"/>
  <c r="D115" i="9"/>
  <c r="D94" i="10"/>
  <c r="C109" i="6"/>
  <c r="D92" i="10"/>
  <c r="D111" i="9"/>
  <c r="C105" i="6"/>
  <c r="D88" i="10"/>
  <c r="D107" i="9"/>
  <c r="D86" i="10"/>
  <c r="C101" i="6"/>
  <c r="D84" i="10"/>
  <c r="D103" i="9"/>
  <c r="C97" i="6"/>
  <c r="D80" i="10"/>
  <c r="D99" i="9"/>
  <c r="D78" i="10"/>
  <c r="C93" i="6"/>
  <c r="D76" i="10"/>
  <c r="D95" i="9"/>
  <c r="C89" i="6"/>
  <c r="D72" i="10"/>
  <c r="D91" i="9"/>
  <c r="D99" i="10"/>
  <c r="C118" i="6"/>
  <c r="D101" i="10"/>
  <c r="D120" i="9"/>
  <c r="D117" i="6"/>
  <c r="E100" i="10"/>
  <c r="E119" i="9"/>
  <c r="D115" i="6"/>
  <c r="D113" i="6"/>
  <c r="E96" i="10"/>
  <c r="E115" i="9"/>
  <c r="E113" i="9"/>
  <c r="D109" i="6"/>
  <c r="E92" i="10"/>
  <c r="E111" i="9"/>
  <c r="D107" i="6"/>
  <c r="D105" i="6"/>
  <c r="E88" i="10"/>
  <c r="E107" i="9"/>
  <c r="E105" i="9"/>
  <c r="D101" i="6"/>
  <c r="E84" i="10"/>
  <c r="E103" i="9"/>
  <c r="D99" i="6"/>
  <c r="D97" i="6"/>
  <c r="E80" i="10"/>
  <c r="E99" i="9"/>
  <c r="E97" i="9"/>
  <c r="D93" i="6"/>
  <c r="E76" i="10"/>
  <c r="E95" i="9"/>
  <c r="D91" i="6"/>
  <c r="D89" i="6"/>
  <c r="E72" i="10"/>
  <c r="E91" i="9"/>
  <c r="C114" i="6"/>
  <c r="D97" i="10"/>
  <c r="D116" i="9"/>
  <c r="C112" i="6"/>
  <c r="D95" i="10"/>
  <c r="D114" i="9"/>
  <c r="C110" i="6"/>
  <c r="D93" i="10"/>
  <c r="D112" i="9"/>
  <c r="C108" i="6"/>
  <c r="D91" i="10"/>
  <c r="D110" i="9"/>
  <c r="C106" i="6"/>
  <c r="D89" i="10"/>
  <c r="D108" i="9"/>
  <c r="C104" i="6"/>
  <c r="D87" i="10"/>
  <c r="D106" i="9"/>
  <c r="C102" i="6"/>
  <c r="D85" i="10"/>
  <c r="D104" i="9"/>
  <c r="C100" i="6"/>
  <c r="D83" i="10"/>
  <c r="D102" i="9"/>
  <c r="C98" i="6"/>
  <c r="D81" i="10"/>
  <c r="D100" i="9"/>
  <c r="C96" i="6"/>
  <c r="D79" i="10"/>
  <c r="D98" i="9"/>
  <c r="C94" i="6"/>
  <c r="D77" i="10"/>
  <c r="D96" i="9"/>
  <c r="C92" i="6"/>
  <c r="D75" i="10"/>
  <c r="D94" i="9"/>
  <c r="C90" i="6"/>
  <c r="D73" i="10"/>
  <c r="D92" i="9"/>
  <c r="C88" i="6"/>
  <c r="D71" i="10"/>
  <c r="D90" i="9"/>
  <c r="C117" i="6"/>
  <c r="D100" i="10"/>
  <c r="D119" i="9"/>
  <c r="D87" i="6"/>
  <c r="E70" i="10"/>
  <c r="E89" i="9"/>
  <c r="D118" i="6"/>
  <c r="E101" i="10"/>
  <c r="E120" i="9"/>
  <c r="D116" i="6"/>
  <c r="E99" i="10"/>
  <c r="E118" i="9"/>
  <c r="D114" i="6"/>
  <c r="E97" i="10"/>
  <c r="E116" i="9"/>
  <c r="D112" i="6"/>
  <c r="E95" i="10"/>
  <c r="E114" i="9"/>
  <c r="D110" i="6"/>
  <c r="E93" i="10"/>
  <c r="E112" i="9"/>
  <c r="D108" i="6"/>
  <c r="E91" i="10"/>
  <c r="E110" i="9"/>
  <c r="D106" i="6"/>
  <c r="E89" i="10"/>
  <c r="E108" i="9"/>
  <c r="D104" i="6"/>
  <c r="E87" i="10"/>
  <c r="E106" i="9"/>
  <c r="D102" i="6"/>
  <c r="E85" i="10"/>
  <c r="E104" i="9"/>
  <c r="D100" i="6"/>
  <c r="E83" i="10"/>
  <c r="E102" i="9"/>
  <c r="D98" i="6"/>
  <c r="E81" i="10"/>
  <c r="E100" i="9"/>
  <c r="D96" i="6"/>
  <c r="E79" i="10"/>
  <c r="E98" i="9"/>
  <c r="D94" i="6"/>
  <c r="E77" i="10"/>
  <c r="E96" i="9"/>
  <c r="D92" i="6"/>
  <c r="E75" i="10"/>
  <c r="E94" i="9"/>
  <c r="D90" i="6"/>
  <c r="E73" i="10"/>
  <c r="E92" i="9"/>
  <c r="D88" i="6"/>
  <c r="E71" i="10"/>
  <c r="E90" i="9"/>
  <c r="S92" i="10" l="1"/>
  <c r="S111" i="9"/>
  <c r="AI109" i="6"/>
  <c r="S84" i="10"/>
  <c r="S103" i="9"/>
  <c r="AI101" i="6"/>
  <c r="AI89" i="6"/>
  <c r="S72" i="10"/>
  <c r="D62" i="10"/>
  <c r="D71" i="9"/>
  <c r="C69" i="6"/>
  <c r="C57" i="6"/>
  <c r="D50" i="10"/>
  <c r="D59" i="9"/>
  <c r="D73" i="6"/>
  <c r="E66" i="10"/>
  <c r="E75" i="9"/>
  <c r="E54" i="10"/>
  <c r="E63" i="9"/>
  <c r="D61" i="6"/>
  <c r="D49" i="6"/>
  <c r="E42" i="10"/>
  <c r="E51" i="9"/>
  <c r="F67" i="6"/>
  <c r="F60" i="10"/>
  <c r="F69" i="9"/>
  <c r="F48" i="10"/>
  <c r="F57" i="9"/>
  <c r="F55" i="6"/>
  <c r="AC25" i="15"/>
  <c r="AC11" i="15"/>
  <c r="AC9" i="15"/>
  <c r="AC24" i="15"/>
  <c r="AC32" i="15"/>
  <c r="AC8" i="15"/>
  <c r="AC16" i="15"/>
  <c r="AC14" i="15"/>
  <c r="W33" i="15"/>
  <c r="W29" i="15"/>
  <c r="W25" i="15"/>
  <c r="W21" i="15"/>
  <c r="W17" i="15"/>
  <c r="W13" i="15"/>
  <c r="E78" i="10"/>
  <c r="E86" i="10"/>
  <c r="E94" i="10"/>
  <c r="C116" i="6"/>
  <c r="D93" i="9"/>
  <c r="C95" i="6"/>
  <c r="D101" i="9"/>
  <c r="C103" i="6"/>
  <c r="D109" i="9"/>
  <c r="C111" i="6"/>
  <c r="D117" i="9"/>
  <c r="L124" i="9"/>
  <c r="J122" i="9"/>
  <c r="J127" i="9" s="1"/>
  <c r="K123" i="9"/>
  <c r="K122" i="9"/>
  <c r="K127" i="9" s="1"/>
  <c r="M122" i="9"/>
  <c r="M127" i="9" s="1"/>
  <c r="F89" i="6"/>
  <c r="F95" i="9"/>
  <c r="F123" i="9" s="1"/>
  <c r="F97" i="6"/>
  <c r="F103" i="9"/>
  <c r="F105" i="6"/>
  <c r="F111" i="9"/>
  <c r="F113" i="6"/>
  <c r="F119" i="9"/>
  <c r="F70" i="10"/>
  <c r="J70" i="10"/>
  <c r="J110" i="10" s="1"/>
  <c r="H71" i="10"/>
  <c r="J92" i="6"/>
  <c r="H79" i="10"/>
  <c r="J100" i="6"/>
  <c r="H87" i="10"/>
  <c r="J108" i="6"/>
  <c r="H95" i="10"/>
  <c r="J116" i="6"/>
  <c r="I74" i="10"/>
  <c r="I82" i="10"/>
  <c r="I90" i="10"/>
  <c r="I98" i="10"/>
  <c r="H53" i="9"/>
  <c r="H82" i="9" s="1"/>
  <c r="H61" i="9"/>
  <c r="H69" i="9"/>
  <c r="H77" i="9"/>
  <c r="S66" i="10"/>
  <c r="S75" i="9"/>
  <c r="S71" i="9"/>
  <c r="AI69" i="6"/>
  <c r="S58" i="10"/>
  <c r="S67" i="9"/>
  <c r="S63" i="9"/>
  <c r="AI61" i="6"/>
  <c r="S50" i="10"/>
  <c r="S59" i="9"/>
  <c r="S55" i="9"/>
  <c r="AI53" i="6"/>
  <c r="S42" i="10"/>
  <c r="S51" i="9"/>
  <c r="S47" i="9"/>
  <c r="AI45" i="6"/>
  <c r="S100" i="10"/>
  <c r="S119" i="9"/>
  <c r="AI117" i="6"/>
  <c r="AI105" i="6"/>
  <c r="S88" i="10"/>
  <c r="S76" i="10"/>
  <c r="S95" i="9"/>
  <c r="S122" i="9" s="1"/>
  <c r="S127" i="9" s="1"/>
  <c r="AI93" i="6"/>
  <c r="D67" i="9"/>
  <c r="C65" i="6"/>
  <c r="D58" i="10"/>
  <c r="C49" i="6"/>
  <c r="D42" i="10"/>
  <c r="D51" i="9"/>
  <c r="E62" i="10"/>
  <c r="E71" i="9"/>
  <c r="D69" i="6"/>
  <c r="D57" i="6"/>
  <c r="E50" i="10"/>
  <c r="E59" i="9"/>
  <c r="E38" i="10"/>
  <c r="E47" i="9"/>
  <c r="D45" i="6"/>
  <c r="F64" i="10"/>
  <c r="F73" i="9"/>
  <c r="F71" i="6"/>
  <c r="F59" i="6"/>
  <c r="F52" i="10"/>
  <c r="F61" i="9"/>
  <c r="F51" i="6"/>
  <c r="F44" i="10"/>
  <c r="F53" i="9"/>
  <c r="M44" i="6"/>
  <c r="I37" i="10"/>
  <c r="I46" i="9"/>
  <c r="EP5" i="3"/>
  <c r="P44" i="6"/>
  <c r="J37" i="10"/>
  <c r="J109" i="10" s="1"/>
  <c r="J46" i="9"/>
  <c r="D125" i="9"/>
  <c r="F124" i="9"/>
  <c r="E93" i="9"/>
  <c r="E101" i="9"/>
  <c r="E109" i="9"/>
  <c r="E117" i="9"/>
  <c r="D74" i="10"/>
  <c r="D82" i="10"/>
  <c r="D90" i="10"/>
  <c r="D98" i="10"/>
  <c r="L125" i="9"/>
  <c r="J125" i="9"/>
  <c r="K124" i="9"/>
  <c r="M125" i="9"/>
  <c r="M124" i="9"/>
  <c r="F76" i="10"/>
  <c r="F84" i="10"/>
  <c r="F92" i="10"/>
  <c r="F100" i="10"/>
  <c r="P87" i="6"/>
  <c r="H94" i="9"/>
  <c r="H124" i="9" s="1"/>
  <c r="H102" i="9"/>
  <c r="H110" i="9"/>
  <c r="H118" i="9"/>
  <c r="I89" i="9"/>
  <c r="I97" i="9"/>
  <c r="I105" i="9"/>
  <c r="I113" i="9"/>
  <c r="J47" i="6"/>
  <c r="J55" i="6"/>
  <c r="J63" i="6"/>
  <c r="J71" i="6"/>
  <c r="S107" i="9"/>
  <c r="AI113" i="6"/>
  <c r="S96" i="10"/>
  <c r="AI97" i="6"/>
  <c r="S80" i="10"/>
  <c r="D76" i="9"/>
  <c r="C74" i="6"/>
  <c r="C61" i="6"/>
  <c r="D54" i="10"/>
  <c r="D63" i="9"/>
  <c r="D55" i="9"/>
  <c r="C53" i="6"/>
  <c r="D46" i="10"/>
  <c r="D38" i="10"/>
  <c r="D47" i="9"/>
  <c r="C45" i="6"/>
  <c r="D65" i="6"/>
  <c r="E58" i="10"/>
  <c r="E67" i="9"/>
  <c r="E46" i="10"/>
  <c r="E55" i="9"/>
  <c r="D53" i="6"/>
  <c r="F75" i="6"/>
  <c r="F68" i="10"/>
  <c r="F77" i="9"/>
  <c r="F56" i="10"/>
  <c r="F65" i="9"/>
  <c r="F63" i="6"/>
  <c r="F46" i="6"/>
  <c r="F39" i="10"/>
  <c r="F48" i="9"/>
  <c r="W4" i="15"/>
  <c r="W12" i="15"/>
  <c r="W20" i="15"/>
  <c r="W28" i="15"/>
  <c r="W5" i="15"/>
  <c r="W16" i="15"/>
  <c r="W24" i="15"/>
  <c r="W32" i="15"/>
  <c r="W8" i="15"/>
  <c r="D123" i="9"/>
  <c r="H123" i="9"/>
  <c r="S38" i="10"/>
  <c r="AI49" i="6"/>
  <c r="S46" i="10"/>
  <c r="AI57" i="6"/>
  <c r="S54" i="10"/>
  <c r="AI65" i="6"/>
  <c r="S62" i="10"/>
  <c r="AI73" i="6"/>
  <c r="S99" i="9"/>
  <c r="S124" i="9" s="1"/>
  <c r="AK45" i="6"/>
  <c r="T42" i="10"/>
  <c r="T109" i="10" s="1"/>
  <c r="AK53" i="6"/>
  <c r="T50" i="10"/>
  <c r="T100" i="10"/>
  <c r="T119" i="9"/>
  <c r="T96" i="10"/>
  <c r="T115" i="9"/>
  <c r="AK113" i="6"/>
  <c r="T111" i="9"/>
  <c r="AK109" i="6"/>
  <c r="T84" i="10"/>
  <c r="T103" i="9"/>
  <c r="AK101" i="6"/>
  <c r="T99" i="9"/>
  <c r="T123" i="9" s="1"/>
  <c r="AK97" i="6"/>
  <c r="AK93" i="6"/>
  <c r="T76" i="10"/>
  <c r="T110" i="10" s="1"/>
  <c r="N89" i="9"/>
  <c r="X87" i="6"/>
  <c r="N67" i="10"/>
  <c r="N76" i="9"/>
  <c r="X74" i="6"/>
  <c r="X70" i="6"/>
  <c r="N63" i="10"/>
  <c r="N59" i="10"/>
  <c r="N68" i="9"/>
  <c r="X66" i="6"/>
  <c r="X62" i="6"/>
  <c r="N55" i="10"/>
  <c r="N109" i="10" s="1"/>
  <c r="N51" i="10"/>
  <c r="N60" i="9"/>
  <c r="X58" i="6"/>
  <c r="X54" i="6"/>
  <c r="N47" i="10"/>
  <c r="N42" i="10"/>
  <c r="N51" i="9"/>
  <c r="X49" i="6"/>
  <c r="N118" i="9"/>
  <c r="X116" i="6"/>
  <c r="N95" i="10"/>
  <c r="N114" i="9"/>
  <c r="N110" i="9"/>
  <c r="X108" i="6"/>
  <c r="N87" i="10"/>
  <c r="N106" i="9"/>
  <c r="N102" i="9"/>
  <c r="X100" i="6"/>
  <c r="N79" i="10"/>
  <c r="N98" i="9"/>
  <c r="N94" i="9"/>
  <c r="X92" i="6"/>
  <c r="N71" i="10"/>
  <c r="N110" i="10" s="1"/>
  <c r="N90" i="9"/>
  <c r="F109" i="10"/>
  <c r="T66" i="10"/>
  <c r="T75" i="9"/>
  <c r="AK73" i="6"/>
  <c r="AK69" i="6"/>
  <c r="T62" i="10"/>
  <c r="T58" i="10"/>
  <c r="T67" i="9"/>
  <c r="T80" i="9" s="1"/>
  <c r="AK65" i="6"/>
  <c r="AK61" i="6"/>
  <c r="T54" i="10"/>
  <c r="L65" i="10"/>
  <c r="L74" i="9"/>
  <c r="T68" i="6"/>
  <c r="L61" i="10"/>
  <c r="L57" i="10"/>
  <c r="L66" i="9"/>
  <c r="T60" i="6"/>
  <c r="L53" i="10"/>
  <c r="L49" i="10"/>
  <c r="L58" i="9"/>
  <c r="T52" i="6"/>
  <c r="L45" i="10"/>
  <c r="L41" i="10"/>
  <c r="L50" i="9"/>
  <c r="M76" i="9"/>
  <c r="U74" i="6"/>
  <c r="U70" i="6"/>
  <c r="M63" i="10"/>
  <c r="M72" i="9"/>
  <c r="M68" i="9"/>
  <c r="U66" i="6"/>
  <c r="U62" i="6"/>
  <c r="M55" i="10"/>
  <c r="M64" i="9"/>
  <c r="M60" i="9"/>
  <c r="U58" i="6"/>
  <c r="U54" i="6"/>
  <c r="M47" i="10"/>
  <c r="M56" i="9"/>
  <c r="M52" i="9"/>
  <c r="U50" i="6"/>
  <c r="U46" i="6"/>
  <c r="M39" i="10"/>
  <c r="M48" i="9"/>
  <c r="P77" i="9"/>
  <c r="AE75" i="6"/>
  <c r="P64" i="10"/>
  <c r="P73" i="9"/>
  <c r="P69" i="9"/>
  <c r="AE67" i="6"/>
  <c r="P56" i="10"/>
  <c r="P65" i="9"/>
  <c r="P61" i="9"/>
  <c r="AE59" i="6"/>
  <c r="P48" i="10"/>
  <c r="P57" i="9"/>
  <c r="P53" i="9"/>
  <c r="AE51" i="6"/>
  <c r="P40" i="10"/>
  <c r="P49" i="9"/>
  <c r="P99" i="10"/>
  <c r="P118" i="9"/>
  <c r="AE116" i="6"/>
  <c r="AE112" i="6"/>
  <c r="P95" i="10"/>
  <c r="P91" i="10"/>
  <c r="P110" i="9"/>
  <c r="AE108" i="6"/>
  <c r="AE104" i="6"/>
  <c r="P87" i="10"/>
  <c r="P83" i="10"/>
  <c r="P102" i="9"/>
  <c r="P123" i="9" s="1"/>
  <c r="AE100" i="6"/>
  <c r="AE96" i="6"/>
  <c r="P79" i="10"/>
  <c r="P75" i="10"/>
  <c r="P94" i="9"/>
  <c r="AE92" i="6"/>
  <c r="AE88" i="6"/>
  <c r="P71" i="10"/>
  <c r="P110" i="10" s="1"/>
  <c r="Q68" i="10"/>
  <c r="Q77" i="9"/>
  <c r="AF75" i="6"/>
  <c r="AF71" i="6"/>
  <c r="Q64" i="10"/>
  <c r="Q60" i="10"/>
  <c r="Q69" i="9"/>
  <c r="AF67" i="6"/>
  <c r="AF63" i="6"/>
  <c r="Q56" i="10"/>
  <c r="Q52" i="10"/>
  <c r="Q61" i="9"/>
  <c r="AF59" i="6"/>
  <c r="AF55" i="6"/>
  <c r="Q48" i="10"/>
  <c r="Q44" i="10"/>
  <c r="Q53" i="9"/>
  <c r="Q80" i="9" s="1"/>
  <c r="AF51" i="6"/>
  <c r="AF47" i="6"/>
  <c r="Q40" i="10"/>
  <c r="Q99" i="10"/>
  <c r="Q118" i="9"/>
  <c r="AF116" i="6"/>
  <c r="AF112" i="6"/>
  <c r="Q95" i="10"/>
  <c r="Q91" i="10"/>
  <c r="Q110" i="9"/>
  <c r="AF108" i="6"/>
  <c r="AF104" i="6"/>
  <c r="Q87" i="10"/>
  <c r="Q83" i="10"/>
  <c r="Q102" i="9"/>
  <c r="Q124" i="9" s="1"/>
  <c r="AF100" i="6"/>
  <c r="AF96" i="6"/>
  <c r="Q79" i="10"/>
  <c r="Q75" i="10"/>
  <c r="Q94" i="9"/>
  <c r="Q122" i="9" s="1"/>
  <c r="Q127" i="9" s="1"/>
  <c r="AF92" i="6"/>
  <c r="AF88" i="6"/>
  <c r="Q71" i="10"/>
  <c r="P125" i="9"/>
  <c r="L109" i="10"/>
  <c r="M67" i="10"/>
  <c r="I67" i="10"/>
  <c r="I76" i="9"/>
  <c r="M70" i="6"/>
  <c r="I63" i="10"/>
  <c r="I59" i="10"/>
  <c r="I68" i="9"/>
  <c r="M62" i="6"/>
  <c r="I55" i="10"/>
  <c r="I51" i="10"/>
  <c r="I60" i="9"/>
  <c r="M54" i="6"/>
  <c r="I47" i="10"/>
  <c r="I43" i="10"/>
  <c r="I52" i="9"/>
  <c r="M46" i="6"/>
  <c r="I39" i="10"/>
  <c r="S74" i="6"/>
  <c r="K67" i="10"/>
  <c r="K63" i="10"/>
  <c r="K72" i="9"/>
  <c r="S66" i="6"/>
  <c r="K59" i="10"/>
  <c r="K55" i="10"/>
  <c r="K64" i="9"/>
  <c r="S58" i="6"/>
  <c r="K51" i="10"/>
  <c r="K47" i="10"/>
  <c r="K56" i="9"/>
  <c r="S50" i="6"/>
  <c r="K43" i="10"/>
  <c r="K39" i="10"/>
  <c r="K109" i="10" s="1"/>
  <c r="K48" i="9"/>
  <c r="K79" i="9" s="1"/>
  <c r="K84" i="9" s="1"/>
  <c r="O40" i="10"/>
  <c r="AD47" i="6"/>
  <c r="O49" i="9"/>
  <c r="O101" i="10"/>
  <c r="AD118" i="6"/>
  <c r="O120" i="9"/>
  <c r="O50" i="10"/>
  <c r="O59" i="9"/>
  <c r="AD57" i="6"/>
  <c r="U106" i="10"/>
  <c r="U107" i="10"/>
  <c r="M106" i="10"/>
  <c r="M107" i="10"/>
  <c r="E106" i="10"/>
  <c r="E107" i="10"/>
  <c r="G75" i="9"/>
  <c r="G73" i="6"/>
  <c r="G67" i="9"/>
  <c r="G65" i="6"/>
  <c r="G59" i="9"/>
  <c r="G57" i="6"/>
  <c r="G51" i="9"/>
  <c r="G81" i="9" s="1"/>
  <c r="G49" i="6"/>
  <c r="G101" i="10"/>
  <c r="G118" i="6"/>
  <c r="G120" i="9"/>
  <c r="G97" i="10"/>
  <c r="G116" i="9"/>
  <c r="G93" i="10"/>
  <c r="G110" i="6"/>
  <c r="G112" i="9"/>
  <c r="G89" i="10"/>
  <c r="G108" i="9"/>
  <c r="G85" i="10"/>
  <c r="G102" i="6"/>
  <c r="G104" i="9"/>
  <c r="G81" i="10"/>
  <c r="G100" i="9"/>
  <c r="G77" i="10"/>
  <c r="G94" i="6"/>
  <c r="G96" i="9"/>
  <c r="G73" i="10"/>
  <c r="G110" i="10" s="1"/>
  <c r="G92" i="9"/>
  <c r="G124" i="9" s="1"/>
  <c r="O61" i="10"/>
  <c r="AD68" i="6"/>
  <c r="AD64" i="6"/>
  <c r="O57" i="10"/>
  <c r="P46" i="9"/>
  <c r="P37" i="10"/>
  <c r="P109" i="10" s="1"/>
  <c r="AG44" i="6"/>
  <c r="R37" i="10"/>
  <c r="AG73" i="6"/>
  <c r="R66" i="10"/>
  <c r="AG69" i="6"/>
  <c r="R62" i="10"/>
  <c r="AG65" i="6"/>
  <c r="R58" i="10"/>
  <c r="AG61" i="6"/>
  <c r="R54" i="10"/>
  <c r="AG57" i="6"/>
  <c r="R50" i="10"/>
  <c r="AG53" i="6"/>
  <c r="R46" i="10"/>
  <c r="AG49" i="6"/>
  <c r="R42" i="10"/>
  <c r="AG45" i="6"/>
  <c r="R38" i="10"/>
  <c r="AG115" i="6"/>
  <c r="R98" i="10"/>
  <c r="AG111" i="6"/>
  <c r="R94" i="10"/>
  <c r="AG107" i="6"/>
  <c r="R90" i="10"/>
  <c r="AG103" i="6"/>
  <c r="R86" i="10"/>
  <c r="AG99" i="6"/>
  <c r="R82" i="10"/>
  <c r="AG95" i="6"/>
  <c r="R78" i="10"/>
  <c r="AG91" i="6"/>
  <c r="R74" i="10"/>
  <c r="G106" i="6"/>
  <c r="G53" i="6"/>
  <c r="G42" i="10"/>
  <c r="G109" i="10" s="1"/>
  <c r="G50" i="10"/>
  <c r="G58" i="10"/>
  <c r="G66" i="10"/>
  <c r="O80" i="9"/>
  <c r="O43" i="10"/>
  <c r="O53" i="10"/>
  <c r="O98" i="10"/>
  <c r="O117" i="9"/>
  <c r="AD115" i="6"/>
  <c r="O94" i="10"/>
  <c r="O113" i="9"/>
  <c r="AD111" i="6"/>
  <c r="O109" i="9"/>
  <c r="AD107" i="6"/>
  <c r="O86" i="10"/>
  <c r="O105" i="9"/>
  <c r="AD103" i="6"/>
  <c r="O82" i="10"/>
  <c r="O101" i="9"/>
  <c r="AD99" i="6"/>
  <c r="O78" i="10"/>
  <c r="O110" i="10" s="1"/>
  <c r="O97" i="9"/>
  <c r="AD95" i="6"/>
  <c r="O93" i="9"/>
  <c r="AD91" i="6"/>
  <c r="G92" i="6"/>
  <c r="G100" i="6"/>
  <c r="G108" i="6"/>
  <c r="G116" i="6"/>
  <c r="G47" i="6"/>
  <c r="G55" i="6"/>
  <c r="G63" i="6"/>
  <c r="G71" i="6"/>
  <c r="G53" i="9"/>
  <c r="G82" i="9" s="1"/>
  <c r="G61" i="9"/>
  <c r="G69" i="9"/>
  <c r="G77" i="9"/>
  <c r="O124" i="9"/>
  <c r="O79" i="9"/>
  <c r="O84" i="9" s="1"/>
  <c r="O52" i="10"/>
  <c r="Z26" i="15"/>
  <c r="Z22" i="15"/>
  <c r="Z10" i="15"/>
  <c r="Z6" i="15"/>
  <c r="AC28" i="15"/>
  <c r="AC21" i="15"/>
  <c r="AC17" i="15"/>
  <c r="Q107" i="10"/>
  <c r="Q106" i="10"/>
  <c r="I107" i="10"/>
  <c r="I106" i="10"/>
  <c r="Z29" i="15"/>
  <c r="Z25" i="15"/>
  <c r="Z21" i="15"/>
  <c r="Z13" i="15"/>
  <c r="Z9" i="15"/>
  <c r="Z34" i="15"/>
  <c r="Z24" i="15"/>
  <c r="Z18" i="15"/>
  <c r="Z8" i="15"/>
  <c r="Z5" i="15"/>
  <c r="Z28" i="15"/>
  <c r="Z12" i="15"/>
  <c r="Z32" i="15"/>
  <c r="Z16" i="15"/>
  <c r="AC31" i="15"/>
  <c r="AC27" i="15"/>
  <c r="AC20" i="15"/>
  <c r="G88" i="6"/>
  <c r="G96" i="6"/>
  <c r="G104" i="6"/>
  <c r="G112" i="6"/>
  <c r="O125" i="9"/>
  <c r="D106" i="10"/>
  <c r="Z20" i="15"/>
  <c r="AC33" i="15"/>
  <c r="AC23" i="15"/>
  <c r="AC19" i="15"/>
  <c r="AC4" i="15"/>
  <c r="AC13" i="15"/>
  <c r="AC5" i="15"/>
  <c r="AC30" i="15"/>
  <c r="AC22" i="15"/>
  <c r="AC10" i="15"/>
  <c r="AC12" i="15"/>
  <c r="AC7" i="15"/>
  <c r="AC3" i="15"/>
  <c r="W3" i="15"/>
  <c r="W31" i="15"/>
  <c r="W27" i="15"/>
  <c r="W23" i="15"/>
  <c r="W19" i="15"/>
  <c r="W15" i="15"/>
  <c r="W11" i="15"/>
  <c r="W7" i="15"/>
  <c r="AC34" i="15"/>
  <c r="AC26" i="15"/>
  <c r="AC18" i="15"/>
  <c r="AC6" i="15"/>
  <c r="W34" i="15"/>
  <c r="W30" i="15"/>
  <c r="W26" i="15"/>
  <c r="W22" i="15"/>
  <c r="W18" i="15"/>
  <c r="W14" i="15"/>
  <c r="W10" i="15"/>
  <c r="W6" i="15"/>
  <c r="Z31" i="15"/>
  <c r="Z27" i="15"/>
  <c r="Z23" i="15"/>
  <c r="Z19" i="15"/>
  <c r="Z15" i="15"/>
  <c r="Z11" i="15"/>
  <c r="Z7" i="15"/>
  <c r="Z3" i="15"/>
  <c r="R109" i="10" l="1"/>
  <c r="M80" i="9"/>
  <c r="M81" i="9"/>
  <c r="M79" i="9"/>
  <c r="M84" i="9" s="1"/>
  <c r="M82" i="9"/>
  <c r="L82" i="9"/>
  <c r="L81" i="9"/>
  <c r="L79" i="9"/>
  <c r="L84" i="9" s="1"/>
  <c r="L80" i="9"/>
  <c r="G123" i="9"/>
  <c r="E123" i="9"/>
  <c r="E122" i="9"/>
  <c r="E127" i="9" s="1"/>
  <c r="E125" i="9"/>
  <c r="E79" i="9"/>
  <c r="E84" i="9" s="1"/>
  <c r="E82" i="9"/>
  <c r="E80" i="9"/>
  <c r="E81" i="9"/>
  <c r="T79" i="9"/>
  <c r="T84" i="9" s="1"/>
  <c r="F110" i="10"/>
  <c r="T125" i="9"/>
  <c r="H80" i="9"/>
  <c r="H79" i="9"/>
  <c r="H84" i="9" s="1"/>
  <c r="D109" i="10"/>
  <c r="D110" i="10"/>
  <c r="Q109" i="10"/>
  <c r="Q110" i="10"/>
  <c r="G80" i="9"/>
  <c r="E109" i="10"/>
  <c r="E110" i="10"/>
  <c r="U110" i="10"/>
  <c r="U109" i="10"/>
  <c r="Q125" i="9"/>
  <c r="G122" i="9"/>
  <c r="G127" i="9" s="1"/>
  <c r="G79" i="9"/>
  <c r="G84" i="9" s="1"/>
  <c r="K81" i="9"/>
  <c r="N81" i="9"/>
  <c r="N82" i="9"/>
  <c r="N79" i="9"/>
  <c r="N84" i="9" s="1"/>
  <c r="N80" i="9"/>
  <c r="T82" i="9"/>
  <c r="S109" i="10"/>
  <c r="T124" i="9"/>
  <c r="I122" i="9"/>
  <c r="I127" i="9" s="1"/>
  <c r="I125" i="9"/>
  <c r="I124" i="9"/>
  <c r="I123" i="9"/>
  <c r="T81" i="9"/>
  <c r="H122" i="9"/>
  <c r="H127" i="9" s="1"/>
  <c r="T122" i="9"/>
  <c r="T127" i="9" s="1"/>
  <c r="F122" i="9"/>
  <c r="F127" i="9" s="1"/>
  <c r="H125" i="9"/>
  <c r="O123" i="9"/>
  <c r="O122" i="9"/>
  <c r="O127" i="9" s="1"/>
  <c r="R110" i="10"/>
  <c r="P124" i="9"/>
  <c r="Q123" i="9"/>
  <c r="G125" i="9"/>
  <c r="K80" i="9"/>
  <c r="F81" i="9"/>
  <c r="F82" i="9"/>
  <c r="F79" i="9"/>
  <c r="F84" i="9" s="1"/>
  <c r="F80" i="9"/>
  <c r="D81" i="9"/>
  <c r="D82" i="9"/>
  <c r="D79" i="9"/>
  <c r="D84" i="9" s="1"/>
  <c r="D80" i="9"/>
  <c r="S125" i="9"/>
  <c r="H110" i="10"/>
  <c r="D124" i="9"/>
  <c r="D122" i="9"/>
  <c r="D127" i="9" s="1"/>
  <c r="I109" i="10"/>
  <c r="I110" i="10"/>
  <c r="P80" i="9"/>
  <c r="P79" i="9"/>
  <c r="P84" i="9" s="1"/>
  <c r="P81" i="9"/>
  <c r="P82" i="9"/>
  <c r="M109" i="10"/>
  <c r="M110" i="10"/>
  <c r="O109" i="10"/>
  <c r="Q82" i="9"/>
  <c r="Q81" i="9"/>
  <c r="P122" i="9"/>
  <c r="P127" i="9" s="1"/>
  <c r="Q79" i="9"/>
  <c r="Q84" i="9" s="1"/>
  <c r="K82" i="9"/>
  <c r="N122" i="9"/>
  <c r="N127" i="9" s="1"/>
  <c r="N123" i="9"/>
  <c r="N124" i="9"/>
  <c r="N125" i="9"/>
  <c r="J79" i="9"/>
  <c r="J84" i="9" s="1"/>
  <c r="J80" i="9"/>
  <c r="J81" i="9"/>
  <c r="J82" i="9"/>
  <c r="I82" i="9"/>
  <c r="I81" i="9"/>
  <c r="I79" i="9"/>
  <c r="I84" i="9" s="1"/>
  <c r="I80" i="9"/>
  <c r="S123" i="9"/>
  <c r="S79" i="9"/>
  <c r="S84" i="9" s="1"/>
  <c r="S81" i="9"/>
  <c r="S80" i="9"/>
  <c r="S82" i="9"/>
  <c r="H81" i="9"/>
  <c r="F125" i="9"/>
  <c r="S110" i="10"/>
  <c r="E124" i="9"/>
</calcChain>
</file>

<file path=xl/sharedStrings.xml><?xml version="1.0" encoding="utf-8"?>
<sst xmlns="http://schemas.openxmlformats.org/spreadsheetml/2006/main" count="3795" uniqueCount="430">
  <si>
    <t>Fuente</t>
  </si>
  <si>
    <t>INEGI. Censo Nacional de Impartición de Justicia Estatal 2016.</t>
  </si>
  <si>
    <t xml:space="preserve">INEGI. Censo Nacional de Impartición de Justicia Estatal 2016. </t>
  </si>
  <si>
    <t xml:space="preserve">INEGI. Censo Nacional de Impartición de Justicia Estatal 2016.   
</t>
  </si>
  <si>
    <t>INEGI. Censo Nacional de Gobierno, Seguridad Pública y Sistema Penitenciario Estatales 2016.</t>
  </si>
  <si>
    <t>INEGI. Censo Nacional de Procuración de Justicia Estatal 2016</t>
  </si>
  <si>
    <t>INEGI. Censo Nacional de Impartición de Justicia Estatal 2016
Personal en los órganos jurisdiccionales de los tribunales superiores de justicia (no incluye magistrados y jueces)</t>
  </si>
  <si>
    <t>INEGI. Censo Nacional de Impartición de Justicia Estatal 2016</t>
  </si>
  <si>
    <t>INEGI. Censo Nacional de Procuración de Justicia Estatal 2016.</t>
  </si>
  <si>
    <t xml:space="preserve">Variable </t>
  </si>
  <si>
    <t>Magistrados y jueces en los órganos jurisdiccionales de los tribunales superiores  2015</t>
  </si>
  <si>
    <t xml:space="preserve">Población conapo (proyecciones) </t>
  </si>
  <si>
    <t>Magistrados y jueces por cada 100 mil habitantes</t>
  </si>
  <si>
    <t>Causas penales en primera instancia</t>
  </si>
  <si>
    <t>Tocas penales en segunda instancia</t>
  </si>
  <si>
    <t>Procesados y/o imputados registrados en causas penales en primera instancia</t>
  </si>
  <si>
    <t>Sentenciados registrados en causas penales en primera instancia</t>
  </si>
  <si>
    <t xml:space="preserve">% de sentencias condenatorias </t>
  </si>
  <si>
    <t>Ingresos a los centros penitenciarios durante el año</t>
  </si>
  <si>
    <t>Centros penitenciarios y su capacidad instalada, por entidad</t>
  </si>
  <si>
    <t xml:space="preserve">Población reclusa en los centros penitenciarios al cierre del año </t>
  </si>
  <si>
    <t>Personal destinado a funciones de seguridad pública en las administraciones publicas estatales</t>
  </si>
  <si>
    <t>al destinado a funciones de seguridad pública en las administraciones públicas estatales</t>
  </si>
  <si>
    <t>Agencias del Ministerio Público, por entidad federativa</t>
  </si>
  <si>
    <t xml:space="preserve">Agentes del Ministerio </t>
  </si>
  <si>
    <t>Peritos</t>
  </si>
  <si>
    <t>Secretarios del Ministerio Público</t>
  </si>
  <si>
    <t>Policías ministeriales 
o investigadores 
o judiciales</t>
  </si>
  <si>
    <t>Policías judiciales o ministeriales o investigadores</t>
  </si>
  <si>
    <t>Secretarios</t>
  </si>
  <si>
    <t>Magistrados y jueces en los órganos jurisdiccionales de los tribunales superiores de justicia</t>
  </si>
  <si>
    <t>Presuntos delitos y delitos registrados en averiguaciones previas y en carpetas de investigación</t>
  </si>
  <si>
    <t>Personal en las procuradurías o fiscalías generales de justicia,</t>
  </si>
  <si>
    <t>Total</t>
  </si>
  <si>
    <t>Condenatoria</t>
  </si>
  <si>
    <t>Absolutoria</t>
  </si>
  <si>
    <t>Fuero común</t>
  </si>
  <si>
    <t>Fuero federal</t>
  </si>
  <si>
    <t>Fuero común
y fuero federal</t>
  </si>
  <si>
    <t>centros</t>
  </si>
  <si>
    <t>Personal en los centros penitenciarios, por entidad</t>
  </si>
  <si>
    <t>Total de reclusos</t>
  </si>
  <si>
    <t>Primer nivel 
jerárquico  
Hombre / mujer</t>
  </si>
  <si>
    <t>Nivel intermedio 
de jerarquía 
Hombre / mujer</t>
  </si>
  <si>
    <t>Nivel intermedio de jerarquía</t>
  </si>
  <si>
    <t>Nivel operativo 
de jerarquía
Hombre / mujer</t>
  </si>
  <si>
    <t>Nivel operativo de jerarquía</t>
  </si>
  <si>
    <t>Personal 
administrativo
Hombre / mujer</t>
  </si>
  <si>
    <t>Personal administrativo</t>
  </si>
  <si>
    <t>Total
de personal</t>
  </si>
  <si>
    <t>Agencias mp</t>
  </si>
  <si>
    <t>Hombres</t>
  </si>
  <si>
    <t>Mujeres</t>
  </si>
  <si>
    <t>Personal en las agencias del Ministerio Público,</t>
  </si>
  <si>
    <t>total</t>
  </si>
  <si>
    <t>Aguascalientes</t>
  </si>
  <si>
    <t>-</t>
  </si>
  <si>
    <t>Baja California</t>
  </si>
  <si>
    <t>Baja California Sur</t>
  </si>
  <si>
    <t>Campeche</t>
  </si>
  <si>
    <t>Coahuila de Zaragoza</t>
  </si>
  <si>
    <t>Colima</t>
  </si>
  <si>
    <t>Chiapas</t>
  </si>
  <si>
    <t>Chihuahua</t>
  </si>
  <si>
    <t>Distrito Federal</t>
  </si>
  <si>
    <t>Durango</t>
  </si>
  <si>
    <t>NA</t>
  </si>
  <si>
    <t>Guanajuato</t>
  </si>
  <si>
    <t>*</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</si>
  <si>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</si>
  <si>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</si>
  <si>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</si>
  <si>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</si>
  <si>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</si>
  <si>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</si>
  <si>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</si>
  <si>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</si>
  <si>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</si>
  <si>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</si>
  <si>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</si>
  <si>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</si>
  <si>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</si>
  <si>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</si>
  <si>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</si>
  <si>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</si>
  <si>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</si>
  <si>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</si>
  <si>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</si>
  <si>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</si>
  <si>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</si>
  <si>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Estados Unidos Mexicanos</t>
  </si>
  <si>
    <t/>
  </si>
  <si>
    <t>Magistrados y jueces en los órganos jurisdiccionales de los tribunales superiores  2014</t>
  </si>
  <si>
    <t>INEGI. Censo Nacional de Impartición de Justicia Estatal 2015.</t>
  </si>
  <si>
    <t xml:space="preserve">INEGI. Censo Nacional de Impartición de Justicia Estatal 2015. </t>
  </si>
  <si>
    <t xml:space="preserve">INEGI. Censo Nacional de Impartición de Justicia Estatal 2015.   
</t>
  </si>
  <si>
    <t>INEGI. Censo Nacional de Gobierno, Seguridad Pública y Sistema Penitenciario Estatales 2015.</t>
  </si>
  <si>
    <t>INEGI. Censo Nacional de Procuración de Justicia Estatal 2015</t>
  </si>
  <si>
    <t>INEGI. Censo Nacional de Impartición de Justicia Estatal 2015
Personal en los órganos jurisdiccionales de los tribunales superiores de justicia (no incluye magistrados y jueces)</t>
  </si>
  <si>
    <t>INEGI. Censo Nacional de Impartición de Justicia Estatal 2015</t>
  </si>
  <si>
    <t>INEGI. Censo Nacional de Procuración de Justicia Estatal 2015.</t>
  </si>
  <si>
    <t>No aprobado</t>
  </si>
  <si>
    <t>No evaluado</t>
  </si>
  <si>
    <t>No especificado</t>
  </si>
  <si>
    <t>ND</t>
  </si>
  <si>
    <t>Ingresadas</t>
  </si>
  <si>
    <t>Pendientes</t>
  </si>
  <si>
    <t>Envipe 2016</t>
  </si>
  <si>
    <t>Cifra negra 2015</t>
  </si>
  <si>
    <t>Envipe 2015</t>
  </si>
  <si>
    <t>Cifra negra 2014</t>
  </si>
  <si>
    <t xml:space="preserve">Jueces </t>
  </si>
  <si>
    <t>Censo Nacional de Impartición de Justicia Estatal 2016</t>
  </si>
  <si>
    <t>Censo Nacional de Impartición de Justicia Estatal 2015</t>
  </si>
  <si>
    <t>Presupuesto ejercido por la Procuraduría General de Justicia o Fiscalía General de la Entidad Federativa</t>
  </si>
  <si>
    <t>Censo Nacional de Procuración de Justicia Estatal 2016</t>
  </si>
  <si>
    <t>Censo Nacional de Procuración de Justicia Estatal 2015</t>
  </si>
  <si>
    <t>Población intercensal</t>
  </si>
  <si>
    <t>Presuntos delitos registrados por 100 mil hab</t>
  </si>
  <si>
    <t xml:space="preserve">Intercensal </t>
  </si>
  <si>
    <t>Personal en las Procuradurías  por 100 mil hab.</t>
  </si>
  <si>
    <t>Presupuesto ejercido  por la Procuraduríaa o Fiscalía General de Justicia per cápita</t>
  </si>
  <si>
    <t>Agencias del Ministerio Público por 100 mil hab.</t>
  </si>
  <si>
    <t>Porcentaje de Agencias del Ministerio Público especializadas en delitos graves</t>
  </si>
  <si>
    <t>Personal del Ministerio Público por 100 mil hab.</t>
  </si>
  <si>
    <t>Personal en las agencias del Ministerio Público</t>
  </si>
  <si>
    <t>Agentes del Ministerio Público por 100 mil hab.</t>
  </si>
  <si>
    <t>Agentes del Ministerio Público por mil delitos registrados</t>
  </si>
  <si>
    <t>Max</t>
  </si>
  <si>
    <t>Min</t>
  </si>
  <si>
    <t>promedio</t>
  </si>
  <si>
    <t>% de missing</t>
  </si>
  <si>
    <t>missing o ceros</t>
  </si>
  <si>
    <t>Peritos del Ministerio Píblico por mil delitos registrados</t>
  </si>
  <si>
    <t>Policías judiciales por mil delitos registrados</t>
  </si>
  <si>
    <t>Policías judiciales por 100 mil hab.</t>
  </si>
  <si>
    <t>Porcentaje de personal de seguridad pública aprobado
Porcentaje de personal de seguridad pública aprobado
}</t>
  </si>
  <si>
    <t>Personal total destinado a funciones de Seguridad Pública por 100 mil hab.</t>
  </si>
  <si>
    <t>suma primer nivel, nivel intermedio y nivel operativo</t>
  </si>
  <si>
    <t>Personal destinado a funciones de seguridad pública en las administraciones publicas estatales, primer nivel,  nivel intermedio y operativo</t>
  </si>
  <si>
    <t xml:space="preserve">Personal destinado a funciones de seguridad pública por 100 mil hab. (1er. nivel, nivel intermedio,  nivel operativo) </t>
  </si>
  <si>
    <t>suma operativo</t>
  </si>
  <si>
    <t>Personal destinado a funciones de seguridad pública en las administraciones publicas estatales, nivel operativo</t>
  </si>
  <si>
    <t>suma nivel operativo</t>
  </si>
  <si>
    <t>Personal operativo destinado a funciones de Seguridad Pública por 100 mil hab.</t>
  </si>
  <si>
    <t>Presupuesto ejercido por Tribunal Superior de Justicia y Consejo de la Judicatura por 100 mil hab</t>
  </si>
  <si>
    <t>Magistrados y jueces por 100 mil hab.</t>
  </si>
  <si>
    <t>total secretarios</t>
  </si>
  <si>
    <t>total + magistrados y jueces</t>
  </si>
  <si>
    <t xml:space="preserve">Personal en los órganos jurisdiccionales de los tribunales superiores de justicia </t>
  </si>
  <si>
    <t>Personal total en Tribunal Superior de Justicia por 100 mil hab.</t>
  </si>
  <si>
    <t>Secretarios en Tribunal Superior de Justicia por 100 mil hab.</t>
  </si>
  <si>
    <t>Jueces</t>
  </si>
  <si>
    <t>Número de secretarios por Juez</t>
  </si>
  <si>
    <t>Causas penales en 1ra. instancia entre número de jueces</t>
  </si>
  <si>
    <t>Causas penales en 1ra. instancia entre carpetas de investigación totales</t>
  </si>
  <si>
    <t>Procesados en 1ra. instancia por causas penales concluídas</t>
  </si>
  <si>
    <t xml:space="preserve">Procesados y/o imputados registrados en causas penales en primera instancia
</t>
  </si>
  <si>
    <t>Causas penales concluidas</t>
  </si>
  <si>
    <t>total Sentenciados registrados en causas penales en primera instancia</t>
  </si>
  <si>
    <t>Sentenciados en 1ra. instancia entre procesados en 1ra. instancia</t>
  </si>
  <si>
    <t>Porcentaje de sentencias condenatorias</t>
  </si>
  <si>
    <t>Porcentaje de sentenciados condenados entre total de delitos consumados</t>
  </si>
  <si>
    <t>Ingresos penitenciarios entre condenados</t>
  </si>
  <si>
    <t>Sentencias condenatorias</t>
  </si>
  <si>
    <t>Porcentaje de sentenciados entre ingresos penitenciarios</t>
  </si>
  <si>
    <t xml:space="preserve">Porcentaje de encarcelados por robo entre robos en averiguaciones previas iniciadas
</t>
  </si>
  <si>
    <t>Porcentaje de encarcelados por homicidio entre homicidios en averiguaciones previas iniciadas</t>
  </si>
  <si>
    <t>Porcentaje de reclusos sin sentencia en 1ra. instancia</t>
  </si>
  <si>
    <t>Tocas penales en 2da. instancia entre sentenciados en 1ra. instancia</t>
  </si>
  <si>
    <t>Personal penitenciario entre capacidad instalada</t>
  </si>
  <si>
    <t>Reclusos entre capacidad instalada</t>
  </si>
  <si>
    <t>Personal carcelario entre reclusos</t>
  </si>
  <si>
    <t>Cifra negra</t>
  </si>
  <si>
    <t>Capacidad instalada</t>
  </si>
  <si>
    <t>Presupuesto total ejercido por el Tribunal Superior de Justicia y por el Consejo de la Judicatura</t>
  </si>
  <si>
    <t xml:space="preserve">Magistrados y jueces en los órganos jurisdiccionales de los tribunales superiores </t>
  </si>
  <si>
    <t xml:space="preserve">Duda </t>
  </si>
  <si>
    <t xml:space="preserve">Agencia Mixta o General
Agencia Especializada en Homicidios
Agencia Especializada en Robos
Agencia Especializada en Extorsiones
Agencia Especializada en Delitos Patrimoniales o Fraudes
Agencia Especializada en Delitos contra la Salud
Agencia Especializada en Investigación y combate al Delito de Secuestro
Agencia Especializada en Delitos Sexuales
Agencia Especializada en Delitos contra las Mujeres
Agencia Especializada en Delitos cometidos por servidores públicos
Agencia Especializada en Violencia Intrafamiliar
Agencia Especializada en Atención a Indígenas
Agencia Especializada en Atención a Turistas
Agencia Especializada en Atención a Desaparecidos
Agencia Especializada en Atención de Adolescentes
Agencia Especializada en Asuntos Civiles
Agencia Especializada en Justicia Alternativa
Agencia Especializada en Atención a Delitos Electorales
Agencia Especializada en Atención a Delitos de Narcomenudeo
Agencia Especializada en Atención a Delitos cometidos por medios electrónicos o cibernéticos
Agencia Especializada contra el Robo de Vehículos
Agencia Especializada contra la Trata de Personas
Agencia Especializada en Atención a Migrantes
Agencia Especializada en Ejecución de Penas y Medidas Judiciales
</t>
  </si>
  <si>
    <t xml:space="preserve">Estas son todas las agencias del ministerio público, ¿Cuál se debe considerar? </t>
  </si>
  <si>
    <t>Cuáles se consideran: las abiertas, concluidas o en tramite</t>
  </si>
  <si>
    <t>Se consideran las concluidas</t>
  </si>
  <si>
    <t>delitos2015</t>
  </si>
  <si>
    <t>per_procu2015</t>
  </si>
  <si>
    <t>per_procu2016</t>
  </si>
  <si>
    <t>presu_procu2015</t>
  </si>
  <si>
    <t>presu_procu2016</t>
  </si>
  <si>
    <t>agencias2015</t>
  </si>
  <si>
    <t>agencias2016</t>
  </si>
  <si>
    <t>personal_agencias2015</t>
  </si>
  <si>
    <t>personal_agencias2016</t>
  </si>
  <si>
    <t>agentes2015</t>
  </si>
  <si>
    <t>agentes2016</t>
  </si>
  <si>
    <t>agentes_deli2015</t>
  </si>
  <si>
    <t>agentes_deli2016</t>
  </si>
  <si>
    <t>peritos2015</t>
  </si>
  <si>
    <t>peritos2016</t>
  </si>
  <si>
    <t>poli_deli2015</t>
  </si>
  <si>
    <t>poli_deli2016</t>
  </si>
  <si>
    <t>poli_judi2015</t>
  </si>
  <si>
    <t>poli_judi2016</t>
  </si>
  <si>
    <t>Clave Entidad</t>
  </si>
  <si>
    <t>Entidad</t>
  </si>
  <si>
    <r>
      <t xml:space="preserve">Presupuesto ejercido  por la Procuraduríaa o Fiscalía General de Justicia </t>
    </r>
    <r>
      <rPr>
        <i/>
        <sz val="10"/>
        <rFont val="Arial"/>
        <family val="2"/>
      </rPr>
      <t>per cápita</t>
    </r>
  </si>
  <si>
    <t>Porcentaje de personal de seguridad pública aprobado</t>
  </si>
  <si>
    <t>Presupuesto ejercido por Tribunal Superior de Justicia y Consejo de la Judicatura por 100 mil hab.</t>
  </si>
  <si>
    <t xml:space="preserve">Causas penales en 1ra. instancia entre carpetas de investigación totales
</t>
  </si>
  <si>
    <t>01</t>
  </si>
  <si>
    <t>02</t>
  </si>
  <si>
    <t>03</t>
  </si>
  <si>
    <t>04</t>
  </si>
  <si>
    <t>05</t>
  </si>
  <si>
    <t>06</t>
  </si>
  <si>
    <t>07</t>
  </si>
  <si>
    <t>08</t>
  </si>
  <si>
    <t>09</t>
  </si>
  <si>
    <t>10</t>
  </si>
  <si>
    <t>11</t>
  </si>
  <si>
    <t>12</t>
  </si>
  <si>
    <t>13</t>
  </si>
  <si>
    <t>14</t>
  </si>
  <si>
    <t>15</t>
  </si>
  <si>
    <r>
      <t>Estado de M</t>
    </r>
    <r>
      <rPr>
        <sz val="10"/>
        <rFont val="Kaiti SC Bold"/>
        <charset val="134"/>
      </rPr>
      <t>é</t>
    </r>
    <r>
      <rPr>
        <sz val="11"/>
        <color theme="1"/>
        <rFont val="Calibri"/>
        <family val="2"/>
        <scheme val="minor"/>
      </rPr>
      <t>xico</t>
    </r>
  </si>
  <si>
    <t>16</t>
  </si>
  <si>
    <t>17</t>
  </si>
  <si>
    <t>18</t>
  </si>
  <si>
    <t>19</t>
  </si>
  <si>
    <t>20</t>
  </si>
  <si>
    <t>21</t>
  </si>
  <si>
    <t>22</t>
  </si>
  <si>
    <t>23</t>
  </si>
  <si>
    <t>24</t>
  </si>
  <si>
    <t>25</t>
  </si>
  <si>
    <t>26</t>
  </si>
  <si>
    <t>27</t>
  </si>
  <si>
    <t>28</t>
  </si>
  <si>
    <t>29</t>
  </si>
  <si>
    <t>30</t>
  </si>
  <si>
    <t>31</t>
  </si>
  <si>
    <t>32</t>
  </si>
  <si>
    <t>Nacional</t>
  </si>
  <si>
    <t>Maximo</t>
  </si>
  <si>
    <t>Minimo</t>
  </si>
  <si>
    <t>Entidad Federativa</t>
  </si>
  <si>
    <t xml:space="preserve">Carpetas de investigación </t>
  </si>
  <si>
    <t>Carpetas de investigación (totales)</t>
  </si>
  <si>
    <t>totales</t>
  </si>
  <si>
    <t>causas penales en primera instancia (abiertas)</t>
  </si>
  <si>
    <t>Causas penales (abiertas)  en 1ra. instancia entre número de jueces</t>
  </si>
  <si>
    <t>Total de delitos consumados</t>
  </si>
  <si>
    <t>Gua0juato</t>
  </si>
  <si>
    <t>0yarit</t>
  </si>
  <si>
    <t>Quinta0 Roo</t>
  </si>
  <si>
    <t>Si0loa</t>
  </si>
  <si>
    <t>Veracruz de Ig0cio de la Llave</t>
  </si>
  <si>
    <t>total de delitos consumados</t>
  </si>
  <si>
    <t xml:space="preserve">Total de delitos consumados </t>
  </si>
  <si>
    <t>carpetas de investigacion abiertas</t>
  </si>
  <si>
    <t>carpetas de investigacion determinadas</t>
  </si>
  <si>
    <t>carpetas de investigacion cerradas</t>
  </si>
  <si>
    <t>carpetas de investigacion pendientes</t>
  </si>
  <si>
    <t>INEGI. Censo Nacional de Procuración de Justicia Estatal 2016. Tabulados básicos</t>
  </si>
  <si>
    <t>Fuero Común</t>
  </si>
  <si>
    <t>Homicidio</t>
  </si>
  <si>
    <t>Delitos cometidos por la población de los centros penitenciarios   Por: Entidad   Según: Tipo de delito</t>
  </si>
  <si>
    <t>Homicidios en averiguaciones previas iniciadas</t>
  </si>
  <si>
    <t>%</t>
  </si>
  <si>
    <t>AGUASCALIENTES</t>
  </si>
  <si>
    <t>BAJA CALIFORNIA</t>
  </si>
  <si>
    <t>BAJA CALIFORNIA SUR</t>
  </si>
  <si>
    <t>CAMPECHE</t>
  </si>
  <si>
    <t>CHIAPAS</t>
  </si>
  <si>
    <t>CHIHUAHUA</t>
  </si>
  <si>
    <t>CIUDAD DE MEXICO</t>
  </si>
  <si>
    <t>COAHUILA</t>
  </si>
  <si>
    <t>COLIMA</t>
  </si>
  <si>
    <t>DURANGO</t>
  </si>
  <si>
    <t>GUANAJUATO</t>
  </si>
  <si>
    <t>GUERRERO</t>
  </si>
  <si>
    <t>HIDALGO</t>
  </si>
  <si>
    <t>JALISCO</t>
  </si>
  <si>
    <t>MEXICO</t>
  </si>
  <si>
    <t>MICHOACAN</t>
  </si>
  <si>
    <t>MORELOS</t>
  </si>
  <si>
    <t>NAYARIT</t>
  </si>
  <si>
    <t>NUEVO LEON</t>
  </si>
  <si>
    <t>OAXACA</t>
  </si>
  <si>
    <t>PUEBLA</t>
  </si>
  <si>
    <t>QUERETARO</t>
  </si>
  <si>
    <t>QUINTANA ROO</t>
  </si>
  <si>
    <t>SAN LUIS POTOSI</t>
  </si>
  <si>
    <t>SINALOA</t>
  </si>
  <si>
    <t>SONORA</t>
  </si>
  <si>
    <t>TABASCO</t>
  </si>
  <si>
    <t>TAMAULIPAS</t>
  </si>
  <si>
    <t>TLAXCALA</t>
  </si>
  <si>
    <t>VERACRUZ</t>
  </si>
  <si>
    <t>YUCATAN</t>
  </si>
  <si>
    <t>ZACATECAS</t>
  </si>
  <si>
    <t>Homicidios</t>
  </si>
  <si>
    <t>secretariado ejecutivo</t>
  </si>
  <si>
    <t>Total general</t>
  </si>
  <si>
    <t>robo</t>
  </si>
  <si>
    <t>robo en averiguaciones previas</t>
  </si>
  <si>
    <t>v1</t>
  </si>
  <si>
    <t>v2</t>
  </si>
  <si>
    <t>delitos</t>
  </si>
  <si>
    <t>per_procu</t>
  </si>
  <si>
    <t>Y</t>
  </si>
  <si>
    <t>Estado</t>
  </si>
  <si>
    <t>clave</t>
  </si>
  <si>
    <t xml:space="preserve">Sentenciados condenados </t>
  </si>
  <si>
    <t xml:space="preserve">Robo en averiguaciones previas </t>
  </si>
  <si>
    <t>Robos consumados por tipo de delito: robo</t>
  </si>
  <si>
    <t>homicidios en averiguaciones previas iniciadas</t>
  </si>
  <si>
    <t>presu_procu</t>
  </si>
  <si>
    <t>agencias</t>
  </si>
  <si>
    <t>personal_agencias</t>
  </si>
  <si>
    <t>agentes</t>
  </si>
  <si>
    <t>agentes_deli</t>
  </si>
  <si>
    <t>peritos</t>
  </si>
  <si>
    <t>poli_deli</t>
  </si>
  <si>
    <t>poli_judi</t>
  </si>
  <si>
    <t>per_segu</t>
  </si>
  <si>
    <t>pertot_segpub</t>
  </si>
  <si>
    <t>per_seg_niv</t>
  </si>
  <si>
    <t>per_opera</t>
  </si>
  <si>
    <t>presu_tribunal</t>
  </si>
  <si>
    <t>magiastrados_jueces</t>
  </si>
  <si>
    <t>per_tribunal</t>
  </si>
  <si>
    <t>secretarios_tribunal</t>
  </si>
  <si>
    <t>secre_jueces</t>
  </si>
  <si>
    <t>causas_penales</t>
  </si>
  <si>
    <t>causas_carpetas</t>
  </si>
  <si>
    <t>proce_1ra</t>
  </si>
  <si>
    <t>sentencia_procesa</t>
  </si>
  <si>
    <t>sentencia_condenada</t>
  </si>
  <si>
    <t>sentencia_deli</t>
  </si>
  <si>
    <t>ingre_peni</t>
  </si>
  <si>
    <t>sentencia_peni</t>
  </si>
  <si>
    <t>homicidio</t>
  </si>
  <si>
    <t>reclusos_sentencia</t>
  </si>
  <si>
    <t>tocas_penales</t>
  </si>
  <si>
    <t>perso_peni</t>
  </si>
  <si>
    <t>reclusos_capacidad</t>
  </si>
  <si>
    <t>perso_reclu</t>
  </si>
  <si>
    <t>cifre_negra</t>
  </si>
  <si>
    <t>agencias_especi</t>
  </si>
  <si>
    <t>jpob_tot</t>
  </si>
  <si>
    <t>a</t>
  </si>
  <si>
    <t>Especializadas</t>
  </si>
  <si>
    <t xml:space="preserve">Especializadas </t>
  </si>
  <si>
    <t>Agencias especializadas</t>
  </si>
  <si>
    <t>Promedio</t>
  </si>
  <si>
    <t>Desviación Estandar</t>
  </si>
  <si>
    <t>Lim Sup</t>
  </si>
  <si>
    <t>Lim Inf</t>
  </si>
  <si>
    <t>v3</t>
  </si>
  <si>
    <t>v4</t>
  </si>
  <si>
    <t>v5</t>
  </si>
  <si>
    <t>v6</t>
  </si>
  <si>
    <t>v7</t>
  </si>
  <si>
    <t>v8</t>
  </si>
  <si>
    <t>v9</t>
  </si>
  <si>
    <t>v10</t>
  </si>
  <si>
    <t>v11</t>
  </si>
  <si>
    <t>v12</t>
  </si>
  <si>
    <t>v13</t>
  </si>
  <si>
    <t>v14</t>
  </si>
  <si>
    <t>v15</t>
  </si>
  <si>
    <t>v16</t>
  </si>
  <si>
    <t>v17</t>
  </si>
  <si>
    <t>periodo</t>
  </si>
  <si>
    <t>ppt_ch</t>
  </si>
  <si>
    <t>amp_ch</t>
  </si>
  <si>
    <t>ampes_p</t>
  </si>
  <si>
    <t>pmpj_ch</t>
  </si>
  <si>
    <t>pspt_ch</t>
  </si>
  <si>
    <t>pojt_ch</t>
  </si>
  <si>
    <t>poatsj_ch</t>
  </si>
  <si>
    <t>prst_cap</t>
  </si>
  <si>
    <t>prst_he</t>
  </si>
  <si>
    <t>r_judges</t>
  </si>
  <si>
    <t>pdrc_ch</t>
  </si>
  <si>
    <t>icepfcr_pdrr</t>
  </si>
  <si>
    <t>hehom_hom</t>
  </si>
  <si>
    <t>scpt_icepfc</t>
  </si>
  <si>
    <t>pfc_forcon</t>
  </si>
  <si>
    <t>p_heldwo_sent</t>
  </si>
  <si>
    <t>amp_pdr</t>
  </si>
  <si>
    <t>Reclusos sin sentencia en 1ra instancia</t>
  </si>
  <si>
    <t>Estados</t>
  </si>
  <si>
    <r>
      <t>Estado de Mé</t>
    </r>
    <r>
      <rPr>
        <sz val="9"/>
        <color theme="1"/>
        <rFont val="Arial"/>
        <family val="2"/>
      </rPr>
      <t>xico</t>
    </r>
  </si>
  <si>
    <r>
      <t>Abiertas</t>
    </r>
    <r>
      <rPr>
        <b/>
        <vertAlign val="superscript"/>
        <sz val="8"/>
        <rFont val="Arial"/>
        <family val="2"/>
      </rPr>
      <t>1</t>
    </r>
  </si>
  <si>
    <r>
      <t>Concluidas</t>
    </r>
    <r>
      <rPr>
        <b/>
        <vertAlign val="superscript"/>
        <sz val="8"/>
        <rFont val="Arial"/>
        <family val="2"/>
      </rPr>
      <t>2</t>
    </r>
  </si>
  <si>
    <r>
      <rPr>
        <b/>
        <sz val="8"/>
        <rFont val="Arial"/>
        <family val="2"/>
      </rPr>
      <t>En trámite</t>
    </r>
    <r>
      <rPr>
        <b/>
        <vertAlign val="superscript"/>
        <sz val="8"/>
        <rFont val="Arial"/>
        <family val="2"/>
      </rPr>
      <t>3</t>
    </r>
  </si>
  <si>
    <r>
      <t>Para 
población 
sentenciada</t>
    </r>
    <r>
      <rPr>
        <b/>
        <vertAlign val="superscript"/>
        <sz val="8"/>
        <rFont val="Arial"/>
        <family val="2"/>
      </rPr>
      <t>2</t>
    </r>
  </si>
  <si>
    <r>
      <t>Para 
población 
en proceso</t>
    </r>
    <r>
      <rPr>
        <b/>
        <vertAlign val="superscript"/>
        <sz val="8"/>
        <rFont val="Arial"/>
        <family val="2"/>
      </rPr>
      <t>3</t>
    </r>
  </si>
  <si>
    <r>
      <t>Aprobado</t>
    </r>
    <r>
      <rPr>
        <b/>
        <vertAlign val="superscript"/>
        <sz val="8"/>
        <rFont val="Arial"/>
        <family val="2"/>
      </rPr>
      <t>3</t>
    </r>
  </si>
  <si>
    <r>
      <t>Determinadas</t>
    </r>
    <r>
      <rPr>
        <b/>
        <vertAlign val="superscript"/>
        <sz val="8"/>
        <rFont val="Arial"/>
        <family val="2"/>
      </rPr>
      <t>2</t>
    </r>
  </si>
  <si>
    <r>
      <t>Cerradas</t>
    </r>
    <r>
      <rPr>
        <b/>
        <vertAlign val="superscript"/>
        <sz val="8"/>
        <rFont val="Arial"/>
        <family val="2"/>
      </rPr>
      <t>3</t>
    </r>
  </si>
  <si>
    <r>
      <t>Pendientes</t>
    </r>
    <r>
      <rPr>
        <b/>
        <vertAlign val="superscript"/>
        <sz val="8"/>
        <rFont val="Arial"/>
        <family val="2"/>
      </rPr>
      <t>4</t>
    </r>
  </si>
  <si>
    <r>
      <t>Durango</t>
    </r>
    <r>
      <rPr>
        <vertAlign val="superscript"/>
        <sz val="8"/>
        <rFont val="Arial"/>
        <family val="2"/>
      </rPr>
      <t>7</t>
    </r>
  </si>
  <si>
    <r>
      <t>Guanajuato</t>
    </r>
    <r>
      <rPr>
        <vertAlign val="superscript"/>
        <sz val="8"/>
        <rFont val="Arial"/>
        <family val="2"/>
      </rPr>
      <t>1</t>
    </r>
  </si>
  <si>
    <r>
      <t>Veracruz de Ignacio de la Llave</t>
    </r>
    <r>
      <rPr>
        <vertAlign val="superscript"/>
        <sz val="8"/>
        <rFont val="Arial"/>
        <family val="2"/>
      </rPr>
      <t>5</t>
    </r>
  </si>
  <si>
    <t>Para población 
sentenciada 
y población 
en proceso 
de recibir 
sentencia⁴</t>
  </si>
  <si>
    <r>
      <t>Obligado</t>
    </r>
    <r>
      <rPr>
        <b/>
        <vertAlign val="superscript"/>
        <sz val="8"/>
        <rFont val="Arial"/>
        <family val="2"/>
      </rPr>
      <t>1</t>
    </r>
  </si>
  <si>
    <r>
      <t>Evaluado</t>
    </r>
    <r>
      <rPr>
        <b/>
        <vertAlign val="superscript"/>
        <sz val="8"/>
        <rFont val="Arial"/>
        <family val="2"/>
      </rPr>
      <t>2</t>
    </r>
  </si>
  <si>
    <t>En rango? (0=Sí, 1=No)</t>
  </si>
  <si>
    <t>Desviación</t>
  </si>
  <si>
    <t>Límite inferior</t>
  </si>
  <si>
    <t>Límite superior</t>
  </si>
  <si>
    <t>r_police</t>
  </si>
  <si>
    <t>Presupuesto ejercido por la procuraduría o fiscalía general de justicia per capita</t>
  </si>
  <si>
    <t>Personal del MP por 100 mil habitantes</t>
  </si>
  <si>
    <t>Número de secretarios por juez</t>
  </si>
  <si>
    <t>ess10</t>
  </si>
  <si>
    <t>esj10</t>
  </si>
  <si>
    <t>fss10</t>
  </si>
  <si>
    <t>fsj10</t>
  </si>
  <si>
    <t>iimex2015</t>
  </si>
  <si>
    <t>iimex2016</t>
  </si>
  <si>
    <t>Dimensiones</t>
  </si>
  <si>
    <t>Probabilidad</t>
  </si>
  <si>
    <t xml:space="preserve">P(Impunidad) /Cifra negra </t>
  </si>
  <si>
    <t xml:space="preserve">Jerarquia </t>
  </si>
  <si>
    <t xml:space="preserve">Cifra negra </t>
  </si>
  <si>
    <t>impunes</t>
  </si>
  <si>
    <t xml:space="preserve">atendidos </t>
  </si>
  <si>
    <t>carpetas de investigación / cifra negra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</si>
</sst>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 ###\ ##0"/>
    <numFmt numFmtId="165" formatCode="0.0"/>
    <numFmt numFmtId="166" formatCode="##,##0"/>
    <numFmt numFmtId="167" formatCode="#,##0.0"/>
    <numFmt numFmtId="168" formatCode="#,##0.0000000"/>
    <numFmt numFmtId="169" formatCode="0.0000"/>
    <numFmt numFmtId="170" formatCode="0.000"/>
    <numFmt numFmtId="171" formatCode="_-* #,##0_-;\-* #,##0_-;_-* &quot;-&quot;??_-;_-@_-"/>
  </numFmts>
  <fonts count="42">
    <font>
      <sz val="11"/>
      <color theme="1"/>
      <name val="Calibri"/>
      <family val="2"/>
      <scheme val="minor"/>
    </font>
    <font>
      <b/>
      <sz val="7"/>
      <name val="Arial"/>
      <family val="2"/>
    </font>
    <font>
      <sz val="10"/>
      <name val="Arial"/>
      <family val="2"/>
    </font>
    <font>
      <sz val="7"/>
      <name val="Arial"/>
      <family val="2"/>
    </font>
    <font>
      <b/>
      <sz val="8"/>
      <name val="Arial"/>
      <family val="2"/>
    </font>
    <font>
      <sz val="8"/>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sz val="10"/>
      <name val="Kaiti SC Bold"/>
      <charset val="134"/>
    </font>
    <font>
      <b/>
      <sz val="14"/>
      <name val="Arial"/>
      <family val="2"/>
    </font>
    <font>
      <sz val="14"/>
      <name val="Arial"/>
      <family val="2"/>
    </font>
    <font>
      <sz val="9"/>
      <color theme="1"/>
      <name val="Arial"/>
      <family val="2"/>
    </font>
    <font>
      <sz val="9"/>
      <color rgb="FF000000"/>
      <name val="Arial"/>
      <family val="2"/>
    </font>
    <font>
      <sz val="9"/>
      <name val="Arial"/>
      <family val="2"/>
    </font>
    <font>
      <b/>
      <sz val="9"/>
      <name val="Arial"/>
      <family val="2"/>
    </font>
    <font>
      <b/>
      <sz val="9"/>
      <color rgb="FF000000"/>
      <name val="Arial"/>
      <family val="2"/>
    </font>
    <font>
      <b/>
      <sz val="9"/>
      <color theme="1"/>
      <name val="Arial"/>
      <family val="2"/>
    </font>
    <font>
      <sz val="8"/>
      <color theme="1"/>
      <name val="Arial"/>
      <family val="2"/>
    </font>
    <font>
      <b/>
      <vertAlign val="superscript"/>
      <sz val="8"/>
      <name val="Arial"/>
      <family val="2"/>
    </font>
    <font>
      <vertAlign val="superscript"/>
      <sz val="8"/>
      <name val="Arial"/>
      <family val="2"/>
    </font>
    <font>
      <b/>
      <sz val="8"/>
      <color theme="1"/>
      <name val="Arial"/>
      <family val="2"/>
    </font>
    <font>
      <sz val="8"/>
      <color rgb="FF000080"/>
      <name val="Arial"/>
      <family val="2"/>
    </font>
    <font>
      <b/>
      <sz val="8"/>
      <color rgb="FF000000"/>
      <name val="Arial"/>
      <family val="2"/>
    </font>
    <font>
      <sz val="9"/>
      <color theme="0"/>
      <name val="Arial"/>
      <family val="2"/>
    </font>
    <font>
      <b/>
      <sz val="9"/>
      <color theme="1"/>
      <name val="Calibri"/>
      <family val="2"/>
      <scheme val="minor"/>
    </font>
    <font>
      <sz val="8"/>
      <color theme="0"/>
      <name val="Calibri"/>
      <family val="2"/>
      <scheme val="minor"/>
    </font>
  </fonts>
  <fills count="59">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D9D9D9"/>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39997558519241921"/>
        <bgColor theme="4" tint="0.79998168889431442"/>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7"/>
        <bgColor indexed="64"/>
      </patternFill>
    </fill>
    <fill>
      <patternFill patternType="solid">
        <fgColor rgb="FFFFFFFF"/>
        <bgColor rgb="FFADD8E6"/>
      </patternFill>
    </fill>
    <fill>
      <patternFill patternType="solid">
        <fgColor theme="0"/>
        <bgColor rgb="FFADD8E6"/>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right style="dotted">
        <color rgb="FF7F7F7F"/>
      </right>
      <top style="dotted">
        <color rgb="FF7F7F7F"/>
      </top>
      <bottom style="dotted">
        <color rgb="FF7F7F7F"/>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theme="0"/>
      </left>
      <right style="thin">
        <color theme="0"/>
      </right>
      <top style="thin">
        <color theme="0"/>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tint="-0.14999847407452621"/>
      </left>
      <right/>
      <top style="thin">
        <color theme="0" tint="-0.14999847407452621"/>
      </top>
      <bottom style="thin">
        <color theme="0" tint="-0.14999847407452621"/>
      </bottom>
      <diagonal/>
    </border>
    <border>
      <left/>
      <right style="thin">
        <color theme="0"/>
      </right>
      <top style="thin">
        <color theme="0"/>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s>
  <cellStyleXfs count="46">
    <xf numFmtId="0" fontId="0" fillId="0" borderId="0"/>
    <xf numFmtId="0" fontId="2"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15" fillId="7" borderId="5" applyNumberFormat="0" applyAlignment="0" applyProtection="0"/>
    <xf numFmtId="0" fontId="16" fillId="7" borderId="4" applyNumberFormat="0" applyAlignment="0" applyProtection="0"/>
    <xf numFmtId="0" fontId="17" fillId="0" borderId="6" applyNumberFormat="0" applyFill="0" applyAlignment="0" applyProtection="0"/>
    <xf numFmtId="0" fontId="18" fillId="8" borderId="7" applyNumberFormat="0" applyAlignment="0" applyProtection="0"/>
    <xf numFmtId="0" fontId="19" fillId="0" borderId="0" applyNumberFormat="0" applyFill="0" applyBorder="0" applyAlignment="0" applyProtection="0"/>
    <xf numFmtId="0" fontId="6" fillId="9"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22"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2"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2"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2"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cellStyleXfs>
  <cellXfs count="26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2" fontId="0" fillId="0" borderId="0" xfId="0" applyNumberFormat="1"/>
    <xf numFmtId="0" fontId="3" fillId="0" borderId="0" xfId="0" applyFont="1" applyFill="1" applyAlignment="1">
      <alignment horizontal="left" vertical="center"/>
    </xf>
    <xf numFmtId="0" fontId="0" fillId="0" borderId="0" xfId="0" applyFill="1"/>
    <xf numFmtId="0" fontId="0" fillId="0" borderId="0" xfId="0" applyFill="1" applyAlignment="1">
      <alignment vertical="center"/>
    </xf>
    <xf numFmtId="3" fontId="0" fillId="0" borderId="0" xfId="0" applyNumberFormat="1"/>
    <xf numFmtId="167" fontId="0" fillId="0" borderId="0" xfId="0" applyNumberFormat="1"/>
    <xf numFmtId="0" fontId="0" fillId="2" borderId="0" xfId="0" applyFill="1"/>
    <xf numFmtId="164" fontId="0" fillId="0" borderId="0" xfId="0" applyNumberFormat="1"/>
    <xf numFmtId="9" fontId="0" fillId="0" borderId="0" xfId="43" applyFont="1"/>
    <xf numFmtId="168" fontId="0" fillId="0" borderId="0" xfId="0" applyNumberFormat="1"/>
    <xf numFmtId="169" fontId="0" fillId="0" borderId="0" xfId="0" applyNumberFormat="1"/>
    <xf numFmtId="165" fontId="0" fillId="0" borderId="0" xfId="0" applyNumberFormat="1"/>
    <xf numFmtId="0" fontId="0" fillId="0" borderId="0" xfId="0" applyFill="1" applyAlignment="1">
      <alignment horizontal="center" vertical="center"/>
    </xf>
    <xf numFmtId="0" fontId="0" fillId="0" borderId="0" xfId="0" applyFill="1" applyAlignment="1">
      <alignment vertical="center" wrapText="1"/>
    </xf>
    <xf numFmtId="0" fontId="22" fillId="36" borderId="0" xfId="0" applyFont="1" applyFill="1"/>
    <xf numFmtId="0" fontId="0" fillId="0" borderId="0" xfId="0" applyAlignment="1">
      <alignment horizontal="left" vertical="top" wrapText="1"/>
    </xf>
    <xf numFmtId="0" fontId="0" fillId="0" borderId="0" xfId="0" applyFill="1" applyAlignment="1">
      <alignment horizontal="center" vertical="center" wrapText="1"/>
    </xf>
    <xf numFmtId="0" fontId="2" fillId="0" borderId="0" xfId="1"/>
    <xf numFmtId="0" fontId="2" fillId="2" borderId="0" xfId="1" applyFill="1"/>
    <xf numFmtId="0" fontId="2" fillId="0" borderId="0" xfId="1" applyFill="1"/>
    <xf numFmtId="0" fontId="2" fillId="0" borderId="0" xfId="1" applyFill="1" applyAlignment="1">
      <alignment vertical="top" wrapText="1"/>
    </xf>
    <xf numFmtId="167" fontId="2" fillId="0" borderId="0" xfId="1" applyNumberFormat="1"/>
    <xf numFmtId="165" fontId="2" fillId="0" borderId="0" xfId="1" applyNumberFormat="1"/>
    <xf numFmtId="2" fontId="2" fillId="0" borderId="0" xfId="1" applyNumberFormat="1"/>
    <xf numFmtId="170" fontId="2" fillId="0" borderId="0" xfId="1" applyNumberFormat="1"/>
    <xf numFmtId="0" fontId="25" fillId="0" borderId="0" xfId="1" applyFont="1"/>
    <xf numFmtId="167" fontId="25" fillId="0" borderId="0" xfId="1" applyNumberFormat="1" applyFont="1"/>
    <xf numFmtId="165" fontId="25" fillId="0" borderId="0" xfId="1" applyNumberFormat="1" applyFont="1"/>
    <xf numFmtId="2" fontId="25" fillId="0" borderId="0" xfId="1" applyNumberFormat="1" applyFont="1"/>
    <xf numFmtId="0" fontId="26" fillId="0" borderId="0" xfId="1" applyFont="1"/>
    <xf numFmtId="0" fontId="0" fillId="0" borderId="0" xfId="0" applyFill="1" applyAlignment="1">
      <alignment wrapText="1"/>
    </xf>
    <xf numFmtId="0" fontId="0" fillId="0" borderId="0" xfId="0" applyFill="1" applyAlignment="1">
      <alignment vertical="top" wrapText="1"/>
    </xf>
    <xf numFmtId="0" fontId="0" fillId="0" borderId="0" xfId="0"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wrapText="1"/>
    </xf>
    <xf numFmtId="0" fontId="2" fillId="2" borderId="0" xfId="1" applyFill="1" applyAlignment="1">
      <alignment vertical="top" wrapText="1"/>
    </xf>
    <xf numFmtId="43" fontId="0" fillId="0" borderId="0" xfId="45" applyFont="1" applyFill="1"/>
    <xf numFmtId="43" fontId="0" fillId="39" borderId="0" xfId="45" applyFont="1" applyFill="1"/>
    <xf numFmtId="0" fontId="27" fillId="0" borderId="12" xfId="0" applyFont="1" applyBorder="1" applyAlignment="1">
      <alignment horizontal="center" vertical="center"/>
    </xf>
    <xf numFmtId="0" fontId="27" fillId="43" borderId="12" xfId="0" applyFont="1" applyFill="1" applyBorder="1" applyAlignment="1">
      <alignment horizontal="center" vertical="center"/>
    </xf>
    <xf numFmtId="0" fontId="27" fillId="2" borderId="12" xfId="0" applyFont="1" applyFill="1" applyBorder="1" applyAlignment="1">
      <alignment horizontal="center" vertical="center"/>
    </xf>
    <xf numFmtId="0" fontId="27" fillId="46" borderId="12" xfId="0" applyFont="1" applyFill="1" applyBorder="1" applyAlignment="1">
      <alignment horizontal="center" vertical="center"/>
    </xf>
    <xf numFmtId="0" fontId="27" fillId="0" borderId="0" xfId="0" applyFont="1" applyAlignment="1">
      <alignment horizontal="center" vertical="center"/>
    </xf>
    <xf numFmtId="0" fontId="27" fillId="47" borderId="12" xfId="0" applyFont="1" applyFill="1" applyBorder="1" applyAlignment="1">
      <alignment horizontal="center" vertical="center" wrapText="1"/>
    </xf>
    <xf numFmtId="0" fontId="27" fillId="46" borderId="12" xfId="0" applyFont="1" applyFill="1" applyBorder="1" applyAlignment="1">
      <alignment horizontal="center" vertical="center" wrapText="1"/>
    </xf>
    <xf numFmtId="0" fontId="27" fillId="0" borderId="12" xfId="0" applyFont="1" applyFill="1" applyBorder="1" applyAlignment="1">
      <alignment horizontal="center" vertical="center"/>
    </xf>
    <xf numFmtId="0" fontId="27" fillId="38" borderId="12" xfId="0" applyFont="1" applyFill="1" applyBorder="1" applyAlignment="1">
      <alignment horizontal="center" vertical="center" wrapText="1"/>
    </xf>
    <xf numFmtId="0" fontId="27" fillId="42" borderId="12"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43" borderId="12" xfId="0" applyFont="1" applyFill="1" applyBorder="1" applyAlignment="1">
      <alignment horizontal="center" vertical="center" wrapText="1"/>
    </xf>
    <xf numFmtId="0" fontId="27" fillId="41" borderId="12" xfId="0" applyFont="1" applyFill="1" applyBorder="1" applyAlignment="1">
      <alignment horizontal="center" vertical="center" wrapText="1"/>
    </xf>
    <xf numFmtId="0" fontId="27" fillId="39" borderId="12" xfId="0" applyFont="1" applyFill="1" applyBorder="1" applyAlignment="1">
      <alignment horizontal="center" vertical="center" wrapText="1"/>
    </xf>
    <xf numFmtId="0" fontId="27" fillId="45" borderId="12" xfId="0" applyFont="1" applyFill="1" applyBorder="1" applyAlignment="1">
      <alignment horizontal="center" vertical="center" wrapText="1"/>
    </xf>
    <xf numFmtId="0" fontId="27" fillId="44" borderId="12" xfId="0" applyFont="1" applyFill="1" applyBorder="1" applyAlignment="1">
      <alignment horizontal="center" vertical="center" wrapText="1"/>
    </xf>
    <xf numFmtId="0" fontId="27" fillId="49" borderId="12" xfId="0" applyFont="1" applyFill="1" applyBorder="1" applyAlignment="1">
      <alignment horizontal="center" vertical="center" wrapText="1"/>
    </xf>
    <xf numFmtId="0" fontId="27" fillId="0" borderId="0" xfId="0" applyFont="1" applyFill="1" applyAlignment="1">
      <alignment horizontal="center" vertical="center"/>
    </xf>
    <xf numFmtId="0" fontId="27" fillId="0" borderId="0" xfId="0" applyFont="1" applyFill="1"/>
    <xf numFmtId="0" fontId="27" fillId="0" borderId="0" xfId="0" applyFont="1" applyFill="1" applyAlignment="1">
      <alignment vertical="center"/>
    </xf>
    <xf numFmtId="0" fontId="27" fillId="38" borderId="0" xfId="0" applyFont="1" applyFill="1" applyAlignment="1">
      <alignment horizontal="center" vertical="center" wrapText="1"/>
    </xf>
    <xf numFmtId="0" fontId="27" fillId="42" borderId="0" xfId="0" applyFont="1" applyFill="1" applyAlignment="1">
      <alignment horizontal="center" vertical="center" wrapText="1"/>
    </xf>
    <xf numFmtId="0" fontId="27" fillId="0" borderId="0" xfId="0" applyFont="1" applyFill="1" applyAlignment="1">
      <alignment horizontal="center" vertical="center" wrapText="1"/>
    </xf>
    <xf numFmtId="0" fontId="27" fillId="43" borderId="0" xfId="0" applyFont="1" applyFill="1" applyAlignment="1">
      <alignment horizontal="center" vertical="center" wrapText="1"/>
    </xf>
    <xf numFmtId="0" fontId="27" fillId="41" borderId="0" xfId="0" applyFont="1" applyFill="1" applyAlignment="1">
      <alignment horizontal="center" vertical="center" wrapText="1"/>
    </xf>
    <xf numFmtId="0" fontId="27" fillId="39" borderId="0" xfId="0" applyFont="1" applyFill="1" applyAlignment="1">
      <alignment horizontal="center" vertical="center" wrapText="1"/>
    </xf>
    <xf numFmtId="0" fontId="27" fillId="46" borderId="0" xfId="0" applyFont="1" applyFill="1" applyAlignment="1">
      <alignment horizontal="center" vertical="center" wrapText="1"/>
    </xf>
    <xf numFmtId="0" fontId="27" fillId="45" borderId="0" xfId="0" applyFont="1" applyFill="1" applyAlignment="1">
      <alignment horizontal="center" vertical="center" wrapText="1"/>
    </xf>
    <xf numFmtId="0" fontId="27" fillId="47" borderId="0" xfId="0" applyFont="1" applyFill="1" applyAlignment="1">
      <alignment horizontal="center" vertical="center" wrapText="1"/>
    </xf>
    <xf numFmtId="0" fontId="27" fillId="44" borderId="0" xfId="0" applyFont="1" applyFill="1" applyAlignment="1">
      <alignment horizontal="center" vertical="center" wrapText="1"/>
    </xf>
    <xf numFmtId="0" fontId="27" fillId="49" borderId="0" xfId="0" applyFont="1" applyFill="1" applyAlignment="1">
      <alignment horizontal="center" vertical="center" wrapText="1"/>
    </xf>
    <xf numFmtId="0" fontId="29" fillId="0" borderId="0" xfId="0" applyFont="1" applyAlignment="1">
      <alignment horizontal="left" vertical="center"/>
    </xf>
    <xf numFmtId="164" fontId="29" fillId="0" borderId="0" xfId="0" applyNumberFormat="1" applyFont="1" applyAlignment="1">
      <alignment horizontal="right" vertical="center"/>
    </xf>
    <xf numFmtId="164" fontId="29" fillId="38" borderId="0" xfId="1" applyNumberFormat="1" applyFont="1" applyFill="1" applyAlignment="1">
      <alignment horizontal="right" vertical="center"/>
    </xf>
    <xf numFmtId="3" fontId="27" fillId="38" borderId="0" xfId="0" applyNumberFormat="1" applyFont="1" applyFill="1"/>
    <xf numFmtId="164" fontId="29" fillId="42" borderId="0" xfId="1" applyNumberFormat="1" applyFont="1" applyFill="1" applyAlignment="1">
      <alignment horizontal="right" vertical="center"/>
    </xf>
    <xf numFmtId="3" fontId="27" fillId="42" borderId="0" xfId="0" applyNumberFormat="1" applyFont="1" applyFill="1"/>
    <xf numFmtId="2" fontId="27" fillId="0" borderId="0" xfId="0" applyNumberFormat="1" applyFont="1"/>
    <xf numFmtId="0" fontId="27" fillId="0" borderId="0" xfId="0" applyFont="1"/>
    <xf numFmtId="167" fontId="27" fillId="38" borderId="0" xfId="0" applyNumberFormat="1" applyFont="1" applyFill="1"/>
    <xf numFmtId="3" fontId="27" fillId="43" borderId="0" xfId="0" applyNumberFormat="1" applyFont="1" applyFill="1"/>
    <xf numFmtId="0" fontId="27" fillId="43" borderId="0" xfId="0" applyFont="1" applyFill="1" applyAlignment="1">
      <alignment wrapText="1"/>
    </xf>
    <xf numFmtId="0" fontId="27" fillId="43" borderId="0" xfId="0" applyFont="1" applyFill="1"/>
    <xf numFmtId="164" fontId="29" fillId="0" borderId="0" xfId="1" applyNumberFormat="1" applyFont="1" applyAlignment="1">
      <alignment horizontal="right" vertical="center"/>
    </xf>
    <xf numFmtId="167" fontId="27" fillId="0" borderId="0" xfId="0" applyNumberFormat="1" applyFont="1"/>
    <xf numFmtId="0" fontId="27" fillId="41" borderId="0" xfId="0" applyFont="1" applyFill="1"/>
    <xf numFmtId="167" fontId="27" fillId="41" borderId="0" xfId="0" applyNumberFormat="1" applyFont="1" applyFill="1"/>
    <xf numFmtId="168" fontId="27" fillId="41" borderId="0" xfId="0" applyNumberFormat="1" applyFont="1" applyFill="1"/>
    <xf numFmtId="0" fontId="27" fillId="39" borderId="0" xfId="0" applyFont="1" applyFill="1"/>
    <xf numFmtId="164" fontId="27" fillId="39" borderId="0" xfId="0" applyNumberFormat="1" applyFont="1" applyFill="1"/>
    <xf numFmtId="0" fontId="27" fillId="42" borderId="0" xfId="0" applyFont="1" applyFill="1"/>
    <xf numFmtId="3" fontId="27" fillId="0" borderId="0" xfId="0" applyNumberFormat="1" applyFont="1"/>
    <xf numFmtId="0" fontId="27" fillId="46" borderId="0" xfId="0" applyFont="1" applyFill="1"/>
    <xf numFmtId="0" fontId="27" fillId="45" borderId="0" xfId="0" applyFont="1" applyFill="1"/>
    <xf numFmtId="164" fontId="27" fillId="43" borderId="0" xfId="0" applyNumberFormat="1" applyFont="1" applyFill="1"/>
    <xf numFmtId="0" fontId="27" fillId="47" borderId="0" xfId="0" applyFont="1" applyFill="1"/>
    <xf numFmtId="165" fontId="27" fillId="0" borderId="0" xfId="0" applyNumberFormat="1" applyFont="1"/>
    <xf numFmtId="169" fontId="27" fillId="0" borderId="0" xfId="0" applyNumberFormat="1" applyFont="1"/>
    <xf numFmtId="0" fontId="27" fillId="44" borderId="0" xfId="0" applyFont="1" applyFill="1"/>
    <xf numFmtId="0" fontId="27" fillId="44" borderId="0" xfId="0" applyNumberFormat="1" applyFont="1" applyFill="1"/>
    <xf numFmtId="0" fontId="27" fillId="45" borderId="0" xfId="0" applyFont="1" applyFill="1" applyAlignment="1"/>
    <xf numFmtId="0" fontId="27" fillId="43" borderId="0" xfId="0" applyNumberFormat="1" applyFont="1" applyFill="1"/>
    <xf numFmtId="0" fontId="27" fillId="49" borderId="0" xfId="0" applyFont="1" applyFill="1" applyAlignment="1">
      <alignment horizontal="right" vertical="center" wrapText="1"/>
    </xf>
    <xf numFmtId="0" fontId="27" fillId="43" borderId="0" xfId="0" applyFont="1" applyFill="1" applyAlignment="1">
      <alignment horizontal="right" vertical="center" wrapText="1"/>
    </xf>
    <xf numFmtId="0" fontId="27" fillId="49" borderId="0" xfId="0" applyFont="1" applyFill="1" applyAlignment="1">
      <alignment horizontal="right"/>
    </xf>
    <xf numFmtId="0" fontId="27" fillId="49" borderId="0" xfId="0" applyFont="1" applyFill="1"/>
    <xf numFmtId="3" fontId="27" fillId="45" borderId="0" xfId="0" applyNumberFormat="1" applyFont="1" applyFill="1" applyAlignment="1"/>
    <xf numFmtId="0" fontId="27" fillId="2" borderId="0" xfId="0" applyFont="1" applyFill="1" applyAlignment="1">
      <alignment horizontal="right"/>
    </xf>
    <xf numFmtId="0" fontId="30" fillId="0" borderId="0" xfId="0" applyFont="1" applyAlignment="1">
      <alignment horizontal="left" vertical="center"/>
    </xf>
    <xf numFmtId="166" fontId="31" fillId="34" borderId="0" xfId="0" applyNumberFormat="1" applyFont="1" applyFill="1" applyAlignment="1">
      <alignment horizontal="right" vertical="top" wrapText="1"/>
    </xf>
    <xf numFmtId="164" fontId="30" fillId="38" borderId="0" xfId="1" applyNumberFormat="1" applyFont="1" applyFill="1" applyAlignment="1">
      <alignment horizontal="right" vertical="center"/>
    </xf>
    <xf numFmtId="164" fontId="30" fillId="42" borderId="0" xfId="1" applyNumberFormat="1" applyFont="1" applyFill="1" applyAlignment="1">
      <alignment horizontal="right" vertical="center"/>
    </xf>
    <xf numFmtId="164" fontId="30" fillId="0" borderId="0" xfId="1" applyNumberFormat="1" applyFont="1" applyAlignment="1">
      <alignment horizontal="right" vertical="center"/>
    </xf>
    <xf numFmtId="0" fontId="32" fillId="48" borderId="10" xfId="0" applyNumberFormat="1" applyFont="1" applyFill="1" applyBorder="1"/>
    <xf numFmtId="0" fontId="27" fillId="38" borderId="0" xfId="0" applyFont="1" applyFill="1"/>
    <xf numFmtId="0" fontId="28" fillId="40" borderId="11" xfId="0" applyFont="1" applyFill="1" applyBorder="1" applyAlignment="1">
      <alignment horizontal="center" vertical="center" readingOrder="1"/>
    </xf>
    <xf numFmtId="0" fontId="28" fillId="0" borderId="11" xfId="0" applyFont="1" applyBorder="1" applyAlignment="1">
      <alignment horizontal="center" vertical="center" readingOrder="1"/>
    </xf>
    <xf numFmtId="0" fontId="29" fillId="0" borderId="0" xfId="1" applyFont="1"/>
    <xf numFmtId="0" fontId="29" fillId="0" borderId="0" xfId="1" applyFont="1" applyFill="1" applyAlignment="1">
      <alignment horizontal="center" vertical="center" wrapText="1"/>
    </xf>
    <xf numFmtId="0" fontId="29" fillId="0" borderId="0" xfId="1" applyFont="1" applyFill="1" applyAlignment="1">
      <alignment horizontal="center" vertical="center"/>
    </xf>
    <xf numFmtId="0" fontId="29" fillId="2" borderId="0" xfId="1" applyFont="1" applyFill="1" applyAlignment="1">
      <alignment horizontal="center" vertical="center" wrapText="1"/>
    </xf>
    <xf numFmtId="167" fontId="29" fillId="0" borderId="0" xfId="1" applyNumberFormat="1" applyFont="1"/>
    <xf numFmtId="165" fontId="29" fillId="0" borderId="0" xfId="1" applyNumberFormat="1" applyFont="1"/>
    <xf numFmtId="2" fontId="29" fillId="0" borderId="0" xfId="1" applyNumberFormat="1" applyFont="1"/>
    <xf numFmtId="165" fontId="29" fillId="0" borderId="0" xfId="1" applyNumberFormat="1" applyFont="1" applyAlignment="1">
      <alignment horizontal="right"/>
    </xf>
    <xf numFmtId="2" fontId="27" fillId="0" borderId="0" xfId="0" applyNumberFormat="1" applyFont="1" applyFill="1"/>
    <xf numFmtId="2" fontId="27" fillId="0" borderId="0" xfId="0" applyNumberFormat="1" applyFont="1" applyFill="1" applyAlignment="1">
      <alignment horizontal="right" vertical="center" wrapText="1"/>
    </xf>
    <xf numFmtId="0" fontId="4" fillId="0" borderId="0" xfId="1" applyFont="1" applyFill="1" applyBorder="1" applyAlignment="1">
      <alignment horizontal="center" vertical="center" wrapText="1"/>
    </xf>
    <xf numFmtId="0" fontId="33"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165" fontId="5" fillId="0" borderId="0" xfId="0" applyNumberFormat="1" applyFont="1" applyFill="1" applyBorder="1" applyAlignment="1">
      <alignment horizontal="center" vertical="center"/>
    </xf>
    <xf numFmtId="165" fontId="4" fillId="0" borderId="0" xfId="0" applyNumberFormat="1" applyFont="1" applyFill="1" applyBorder="1" applyAlignment="1">
      <alignment horizontal="center" vertical="center"/>
    </xf>
    <xf numFmtId="0" fontId="33" fillId="0" borderId="0" xfId="0" applyFont="1" applyFill="1" applyBorder="1" applyAlignment="1">
      <alignment horizontal="center" vertical="center" wrapText="1"/>
    </xf>
    <xf numFmtId="0" fontId="37" fillId="0" borderId="0" xfId="44" applyFont="1" applyFill="1" applyBorder="1" applyAlignment="1">
      <alignment horizontal="center" vertical="center"/>
    </xf>
    <xf numFmtId="164" fontId="5"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36"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1" applyFont="1" applyFill="1" applyBorder="1" applyAlignment="1">
      <alignment horizontal="center" vertical="center"/>
    </xf>
    <xf numFmtId="0" fontId="5" fillId="0" borderId="0" xfId="0" applyFont="1" applyFill="1" applyBorder="1" applyAlignment="1">
      <alignment horizontal="center" vertical="center"/>
    </xf>
    <xf numFmtId="165" fontId="33" fillId="0" borderId="0" xfId="0" applyNumberFormat="1" applyFont="1" applyFill="1" applyBorder="1" applyAlignment="1">
      <alignment horizontal="center" vertical="center"/>
    </xf>
    <xf numFmtId="2" fontId="33" fillId="0" borderId="0" xfId="0" applyNumberFormat="1" applyFont="1" applyFill="1" applyBorder="1" applyAlignment="1">
      <alignment horizontal="center" vertical="center"/>
    </xf>
    <xf numFmtId="0" fontId="5" fillId="0" borderId="0" xfId="1" applyFont="1" applyFill="1" applyBorder="1" applyAlignment="1">
      <alignment horizontal="center" vertical="center"/>
    </xf>
    <xf numFmtId="164" fontId="5" fillId="0" borderId="0" xfId="1" applyNumberFormat="1" applyFont="1" applyFill="1" applyBorder="1" applyAlignment="1">
      <alignment horizontal="center" vertical="center"/>
    </xf>
    <xf numFmtId="0" fontId="5" fillId="0" borderId="0" xfId="1" applyNumberFormat="1" applyFont="1" applyFill="1" applyBorder="1" applyAlignment="1">
      <alignment horizontal="center" vertical="center"/>
    </xf>
    <xf numFmtId="164" fontId="33" fillId="0" borderId="0" xfId="0" applyNumberFormat="1" applyFont="1" applyFill="1" applyBorder="1" applyAlignment="1">
      <alignment horizontal="center" vertical="center"/>
    </xf>
    <xf numFmtId="3" fontId="33" fillId="0" borderId="0" xfId="0" applyNumberFormat="1" applyFont="1" applyFill="1" applyBorder="1" applyAlignment="1">
      <alignment horizontal="center" vertical="center"/>
    </xf>
    <xf numFmtId="1" fontId="33" fillId="0" borderId="0" xfId="0" applyNumberFormat="1" applyFont="1" applyFill="1" applyBorder="1" applyAlignment="1">
      <alignment horizontal="center" vertical="center"/>
    </xf>
    <xf numFmtId="0" fontId="33"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166" fontId="38" fillId="0" borderId="0" xfId="0" applyNumberFormat="1" applyFont="1" applyFill="1" applyBorder="1" applyAlignment="1">
      <alignment horizontal="center" vertical="center" wrapText="1"/>
    </xf>
    <xf numFmtId="164" fontId="4" fillId="0" borderId="0" xfId="1" applyNumberFormat="1" applyFont="1" applyFill="1" applyBorder="1" applyAlignment="1">
      <alignment horizontal="center" vertical="center"/>
    </xf>
    <xf numFmtId="3" fontId="33" fillId="0" borderId="0" xfId="0" applyNumberFormat="1" applyFont="1" applyFill="1" applyBorder="1" applyAlignment="1">
      <alignment horizontal="center" vertical="center" wrapText="1"/>
    </xf>
    <xf numFmtId="0" fontId="36" fillId="0" borderId="0" xfId="0"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11" fontId="33" fillId="0" borderId="0" xfId="0" applyNumberFormat="1" applyFont="1" applyFill="1" applyBorder="1" applyAlignment="1">
      <alignment horizontal="center" vertical="center"/>
    </xf>
    <xf numFmtId="43" fontId="29" fillId="0" borderId="0" xfId="45" applyFont="1"/>
    <xf numFmtId="0" fontId="19" fillId="2" borderId="0" xfId="0" applyFont="1" applyFill="1"/>
    <xf numFmtId="2" fontId="27" fillId="39" borderId="0" xfId="0" applyNumberFormat="1" applyFont="1" applyFill="1"/>
    <xf numFmtId="165" fontId="27" fillId="39" borderId="0" xfId="0" applyNumberFormat="1" applyFont="1" applyFill="1"/>
    <xf numFmtId="0" fontId="27" fillId="50" borderId="12" xfId="0" applyFont="1" applyFill="1" applyBorder="1" applyAlignment="1">
      <alignment horizontal="center" vertical="center" wrapText="1"/>
    </xf>
    <xf numFmtId="0" fontId="27" fillId="50" borderId="0" xfId="0" applyFont="1" applyFill="1"/>
    <xf numFmtId="0" fontId="27" fillId="2" borderId="0" xfId="0" applyFont="1" applyFill="1"/>
    <xf numFmtId="165" fontId="29" fillId="2" borderId="0" xfId="1" applyNumberFormat="1" applyFont="1" applyFill="1"/>
    <xf numFmtId="2" fontId="27" fillId="2" borderId="0" xfId="0" applyNumberFormat="1" applyFont="1" applyFill="1"/>
    <xf numFmtId="2" fontId="29" fillId="0" borderId="0" xfId="1" applyNumberFormat="1" applyFont="1" applyFill="1"/>
    <xf numFmtId="164" fontId="5" fillId="2" borderId="0" xfId="1" applyNumberFormat="1" applyFont="1" applyFill="1" applyBorder="1" applyAlignment="1">
      <alignment horizontal="center" vertical="center"/>
    </xf>
    <xf numFmtId="164" fontId="4" fillId="2" borderId="0" xfId="1" applyNumberFormat="1" applyFont="1" applyFill="1" applyBorder="1" applyAlignment="1">
      <alignment horizontal="center" vertical="center"/>
    </xf>
    <xf numFmtId="0" fontId="4" fillId="2" borderId="0" xfId="1" applyFont="1" applyFill="1" applyBorder="1" applyAlignment="1">
      <alignment horizontal="center" vertical="center" wrapText="1"/>
    </xf>
    <xf numFmtId="0" fontId="0" fillId="52" borderId="0" xfId="0" applyFill="1"/>
    <xf numFmtId="0" fontId="0" fillId="52" borderId="26" xfId="0" applyFill="1" applyBorder="1"/>
    <xf numFmtId="0" fontId="22" fillId="54" borderId="25" xfId="0" applyFont="1" applyFill="1" applyBorder="1" applyAlignment="1">
      <alignment horizontal="center" vertical="center" wrapText="1"/>
    </xf>
    <xf numFmtId="0" fontId="22" fillId="53" borderId="0" xfId="0" applyFont="1" applyFill="1" applyAlignment="1">
      <alignment horizontal="center" vertical="center" wrapText="1"/>
    </xf>
    <xf numFmtId="9" fontId="0" fillId="52" borderId="26" xfId="43" applyFont="1" applyFill="1" applyBorder="1"/>
    <xf numFmtId="0" fontId="22" fillId="55" borderId="25" xfId="0" applyFont="1" applyFill="1" applyBorder="1" applyAlignment="1">
      <alignment horizontal="center" vertical="center" wrapText="1"/>
    </xf>
    <xf numFmtId="0" fontId="0" fillId="52" borderId="0" xfId="0" applyFill="1" applyBorder="1"/>
    <xf numFmtId="0" fontId="22" fillId="54" borderId="30" xfId="0" applyFont="1" applyFill="1" applyBorder="1" applyAlignment="1">
      <alignment horizontal="center" vertical="center" wrapText="1"/>
    </xf>
    <xf numFmtId="0" fontId="22" fillId="43" borderId="30" xfId="0" applyFont="1" applyFill="1" applyBorder="1" applyAlignment="1">
      <alignment horizontal="center" vertical="center" wrapText="1"/>
    </xf>
    <xf numFmtId="0" fontId="22" fillId="56" borderId="25" xfId="0" applyFont="1" applyFill="1" applyBorder="1" applyAlignment="1">
      <alignment horizontal="center" vertical="center" wrapText="1"/>
    </xf>
    <xf numFmtId="0" fontId="0" fillId="52" borderId="31" xfId="0" applyFill="1" applyBorder="1"/>
    <xf numFmtId="164" fontId="30" fillId="0" borderId="0" xfId="1" applyNumberFormat="1" applyFont="1" applyFill="1" applyAlignment="1">
      <alignment horizontal="right" vertical="center"/>
    </xf>
    <xf numFmtId="0" fontId="32" fillId="0" borderId="0" xfId="0" applyFont="1" applyFill="1"/>
    <xf numFmtId="164" fontId="30" fillId="57" borderId="0" xfId="0" applyNumberFormat="1" applyFont="1" applyFill="1"/>
    <xf numFmtId="164" fontId="30" fillId="58" borderId="0" xfId="0" applyNumberFormat="1" applyFont="1" applyFill="1" applyBorder="1"/>
    <xf numFmtId="0" fontId="40" fillId="52" borderId="0" xfId="0" applyFont="1" applyFill="1"/>
    <xf numFmtId="0" fontId="27" fillId="52" borderId="0" xfId="0" applyFont="1" applyFill="1"/>
    <xf numFmtId="0" fontId="22" fillId="54" borderId="25" xfId="0" applyFont="1" applyFill="1" applyBorder="1" applyAlignment="1">
      <alignment horizontal="center" vertical="center"/>
    </xf>
    <xf numFmtId="0" fontId="22" fillId="43" borderId="28" xfId="0" applyFont="1" applyFill="1" applyBorder="1" applyAlignment="1">
      <alignment horizontal="center" vertical="center" wrapText="1"/>
    </xf>
    <xf numFmtId="0" fontId="22" fillId="54" borderId="32" xfId="0" applyFont="1" applyFill="1" applyBorder="1" applyAlignment="1">
      <alignment horizontal="center" vertical="center" wrapText="1"/>
    </xf>
    <xf numFmtId="0" fontId="0" fillId="52" borderId="33" xfId="0" applyFill="1" applyBorder="1"/>
    <xf numFmtId="0" fontId="0" fillId="52" borderId="34" xfId="0" applyFill="1" applyBorder="1"/>
    <xf numFmtId="0" fontId="22" fillId="53" borderId="29" xfId="0" applyFont="1" applyFill="1" applyBorder="1" applyAlignment="1">
      <alignment horizontal="center" vertical="center" wrapText="1"/>
    </xf>
    <xf numFmtId="9" fontId="0" fillId="52" borderId="33" xfId="43" applyFont="1" applyFill="1" applyBorder="1"/>
    <xf numFmtId="0" fontId="41" fillId="53" borderId="29" xfId="0" applyFont="1" applyFill="1" applyBorder="1" applyAlignment="1">
      <alignment horizontal="center" vertical="center" wrapText="1"/>
    </xf>
    <xf numFmtId="0" fontId="22" fillId="56" borderId="0" xfId="0" applyFont="1" applyFill="1" applyBorder="1" applyAlignment="1">
      <alignment horizontal="center" vertical="center" wrapText="1"/>
    </xf>
    <xf numFmtId="2" fontId="0" fillId="52" borderId="26" xfId="43" applyNumberFormat="1" applyFont="1" applyFill="1" applyBorder="1"/>
    <xf numFmtId="171" fontId="27" fillId="52" borderId="0" xfId="45" applyNumberFormat="1" applyFont="1" applyFill="1" applyBorder="1"/>
    <xf numFmtId="9" fontId="0" fillId="43" borderId="26" xfId="43" applyFont="1" applyFill="1" applyBorder="1"/>
    <xf numFmtId="0" fontId="0" fillId="43" borderId="26" xfId="0" applyFill="1" applyBorder="1"/>
    <xf numFmtId="0" fontId="0" fillId="0" borderId="26" xfId="0" applyFill="1" applyBorder="1"/>
    <xf numFmtId="0" fontId="33" fillId="0" borderId="0" xfId="0" applyFont="1" applyFill="1" applyBorder="1" applyAlignment="1">
      <alignment horizontal="center" vertical="center"/>
    </xf>
    <xf numFmtId="0" fontId="33" fillId="0" borderId="0" xfId="0"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1" applyFont="1" applyFill="1" applyBorder="1" applyAlignment="1">
      <alignment horizontal="center" vertical="center"/>
    </xf>
    <xf numFmtId="0" fontId="28" fillId="49" borderId="12" xfId="0" applyFont="1" applyFill="1" applyBorder="1" applyAlignment="1">
      <alignment horizontal="center" vertical="center" readingOrder="1"/>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39" borderId="12" xfId="0" applyFont="1" applyFill="1" applyBorder="1" applyAlignment="1">
      <alignment horizontal="center" vertical="center"/>
    </xf>
    <xf numFmtId="0" fontId="28" fillId="42" borderId="12" xfId="0" applyFont="1" applyFill="1" applyBorder="1" applyAlignment="1">
      <alignment horizontal="center" vertical="center" readingOrder="1"/>
    </xf>
    <xf numFmtId="0" fontId="28" fillId="43" borderId="12" xfId="0" applyFont="1" applyFill="1" applyBorder="1" applyAlignment="1">
      <alignment horizontal="center" vertical="center" readingOrder="1"/>
    </xf>
    <xf numFmtId="0" fontId="27" fillId="38" borderId="12" xfId="0" applyFont="1" applyFill="1" applyBorder="1" applyAlignment="1">
      <alignment horizontal="center" vertical="center"/>
    </xf>
    <xf numFmtId="0" fontId="28" fillId="38" borderId="12" xfId="0" applyFont="1" applyFill="1" applyBorder="1" applyAlignment="1">
      <alignment horizontal="center" vertical="center" readingOrder="1"/>
    </xf>
    <xf numFmtId="0" fontId="27" fillId="41" borderId="12" xfId="0" applyFont="1" applyFill="1" applyBorder="1" applyAlignment="1">
      <alignment horizontal="center" vertical="center"/>
    </xf>
    <xf numFmtId="0" fontId="27" fillId="0" borderId="12" xfId="0" applyFont="1" applyBorder="1" applyAlignment="1">
      <alignment horizontal="center" vertical="center" wrapText="1"/>
    </xf>
    <xf numFmtId="0" fontId="27" fillId="51" borderId="12" xfId="0" applyFont="1" applyFill="1" applyBorder="1" applyAlignment="1">
      <alignment horizontal="center" vertical="center" wrapText="1"/>
    </xf>
    <xf numFmtId="0" fontId="27" fillId="45" borderId="12" xfId="0" applyFont="1" applyFill="1" applyBorder="1" applyAlignment="1">
      <alignment horizontal="center" vertical="center" wrapText="1"/>
    </xf>
    <xf numFmtId="0" fontId="27" fillId="35" borderId="12"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43" borderId="12" xfId="0" applyFont="1" applyFill="1" applyBorder="1" applyAlignment="1">
      <alignment horizontal="center" vertical="center" wrapText="1"/>
    </xf>
    <xf numFmtId="0" fontId="28" fillId="45" borderId="12" xfId="0" applyFont="1" applyFill="1" applyBorder="1" applyAlignment="1">
      <alignment horizontal="center" vertical="center" readingOrder="1"/>
    </xf>
    <xf numFmtId="0" fontId="27" fillId="0" borderId="12" xfId="0" applyFont="1" applyFill="1" applyBorder="1" applyAlignment="1">
      <alignment horizontal="center" vertical="center" wrapText="1"/>
    </xf>
    <xf numFmtId="0" fontId="28" fillId="47" borderId="12" xfId="0" applyFont="1" applyFill="1" applyBorder="1" applyAlignment="1">
      <alignment horizontal="center" vertical="center" readingOrder="1"/>
    </xf>
    <xf numFmtId="0" fontId="27" fillId="0" borderId="12" xfId="0" applyFont="1" applyBorder="1" applyAlignment="1">
      <alignment horizontal="center" vertical="center"/>
    </xf>
    <xf numFmtId="0" fontId="27" fillId="43" borderId="20" xfId="0" applyFont="1" applyFill="1" applyBorder="1" applyAlignment="1">
      <alignment horizontal="center" vertical="center"/>
    </xf>
    <xf numFmtId="0" fontId="27" fillId="43" borderId="21" xfId="0" applyFont="1" applyFill="1" applyBorder="1" applyAlignment="1">
      <alignment horizontal="center" vertical="center"/>
    </xf>
    <xf numFmtId="0" fontId="27" fillId="43" borderId="22" xfId="0" applyFont="1" applyFill="1" applyBorder="1" applyAlignment="1">
      <alignment horizontal="center" vertical="center"/>
    </xf>
    <xf numFmtId="0" fontId="27" fillId="43" borderId="12" xfId="0" applyFont="1" applyFill="1" applyBorder="1" applyAlignment="1">
      <alignment horizontal="center" vertical="center"/>
    </xf>
    <xf numFmtId="0" fontId="27" fillId="39" borderId="12" xfId="0" applyFont="1" applyFill="1" applyBorder="1" applyAlignment="1">
      <alignment horizontal="center" vertical="center" wrapText="1"/>
    </xf>
    <xf numFmtId="0" fontId="28" fillId="46" borderId="12" xfId="0" applyFont="1" applyFill="1" applyBorder="1" applyAlignment="1">
      <alignment horizontal="center" vertical="center" readingOrder="1"/>
    </xf>
    <xf numFmtId="0" fontId="27" fillId="37" borderId="12" xfId="0" applyFont="1" applyFill="1" applyBorder="1" applyAlignment="1">
      <alignment horizontal="center" vertical="center" wrapText="1"/>
    </xf>
    <xf numFmtId="0" fontId="27" fillId="46" borderId="12" xfId="0" applyFont="1" applyFill="1" applyBorder="1" applyAlignment="1">
      <alignment horizontal="center" vertical="center" wrapText="1"/>
    </xf>
    <xf numFmtId="0" fontId="27" fillId="38" borderId="12" xfId="0" applyFont="1" applyFill="1" applyBorder="1" applyAlignment="1">
      <alignment horizontal="center" vertical="center" wrapText="1"/>
    </xf>
    <xf numFmtId="0" fontId="27" fillId="42" borderId="12" xfId="0" applyFont="1" applyFill="1" applyBorder="1" applyAlignment="1">
      <alignment horizontal="center" vertical="center" wrapText="1"/>
    </xf>
    <xf numFmtId="0" fontId="28" fillId="43" borderId="20" xfId="0" applyFont="1" applyFill="1" applyBorder="1" applyAlignment="1">
      <alignment horizontal="center" vertical="center" readingOrder="1"/>
    </xf>
    <xf numFmtId="0" fontId="28" fillId="43" borderId="21" xfId="0" applyFont="1" applyFill="1" applyBorder="1" applyAlignment="1">
      <alignment horizontal="center" vertical="center" readingOrder="1"/>
    </xf>
    <xf numFmtId="0" fontId="28" fillId="43" borderId="22" xfId="0" applyFont="1" applyFill="1" applyBorder="1" applyAlignment="1">
      <alignment horizontal="center" vertical="center" readingOrder="1"/>
    </xf>
    <xf numFmtId="0" fontId="27" fillId="51" borderId="13" xfId="0" applyFont="1" applyFill="1" applyBorder="1" applyAlignment="1">
      <alignment horizontal="center" vertical="center"/>
    </xf>
    <xf numFmtId="0" fontId="27" fillId="51" borderId="14" xfId="0" applyFont="1" applyFill="1" applyBorder="1" applyAlignment="1">
      <alignment horizontal="center" vertical="center"/>
    </xf>
    <xf numFmtId="0" fontId="27" fillId="51" borderId="15" xfId="0" applyFont="1" applyFill="1" applyBorder="1" applyAlignment="1">
      <alignment horizontal="center" vertical="center"/>
    </xf>
    <xf numFmtId="0" fontId="27" fillId="51" borderId="16" xfId="0" applyFont="1" applyFill="1" applyBorder="1" applyAlignment="1">
      <alignment horizontal="center" vertical="center"/>
    </xf>
    <xf numFmtId="0" fontId="27" fillId="50" borderId="23" xfId="0" applyFont="1" applyFill="1" applyBorder="1" applyAlignment="1">
      <alignment horizontal="center" vertical="center"/>
    </xf>
    <xf numFmtId="0" fontId="27" fillId="50" borderId="0" xfId="0" applyFont="1" applyFill="1" applyAlignment="1">
      <alignment horizontal="center" vertical="center"/>
    </xf>
    <xf numFmtId="0" fontId="27" fillId="50" borderId="15" xfId="0" applyFont="1" applyFill="1" applyBorder="1" applyAlignment="1">
      <alignment horizontal="center" vertical="center"/>
    </xf>
    <xf numFmtId="0" fontId="27" fillId="50" borderId="24" xfId="0" applyFont="1" applyFill="1" applyBorder="1" applyAlignment="1">
      <alignment horizontal="center" vertical="center"/>
    </xf>
    <xf numFmtId="0" fontId="28" fillId="44" borderId="12" xfId="0" applyFont="1" applyFill="1" applyBorder="1" applyAlignment="1">
      <alignment horizontal="center" vertical="center" readingOrder="1"/>
    </xf>
    <xf numFmtId="0" fontId="27" fillId="49" borderId="12" xfId="0" applyFont="1" applyFill="1" applyBorder="1" applyAlignment="1">
      <alignment horizontal="center" vertical="center" wrapText="1"/>
    </xf>
    <xf numFmtId="0" fontId="27" fillId="44" borderId="12" xfId="0" applyFont="1" applyFill="1" applyBorder="1" applyAlignment="1">
      <alignment horizontal="center" vertical="center" wrapText="1"/>
    </xf>
    <xf numFmtId="0" fontId="0" fillId="0" borderId="0" xfId="0" applyFill="1" applyAlignment="1">
      <alignment horizontal="center" vertical="center" wrapText="1"/>
    </xf>
    <xf numFmtId="0" fontId="22" fillId="37" borderId="0" xfId="0" applyFont="1" applyFill="1" applyAlignment="1">
      <alignment horizontal="center"/>
    </xf>
    <xf numFmtId="0" fontId="29" fillId="0" borderId="0" xfId="1" applyFont="1" applyFill="1" applyAlignment="1">
      <alignment horizontal="center" vertical="center"/>
    </xf>
    <xf numFmtId="0" fontId="29" fillId="0" borderId="0" xfId="1" applyFont="1" applyFill="1" applyAlignment="1">
      <alignment horizontal="center" vertical="center" wrapText="1"/>
    </xf>
    <xf numFmtId="0" fontId="29" fillId="0" borderId="0" xfId="1" applyFont="1" applyAlignment="1">
      <alignment horizontal="center" vertical="center" wrapText="1"/>
    </xf>
    <xf numFmtId="0" fontId="22" fillId="53" borderId="27" xfId="0" applyFont="1" applyFill="1" applyBorder="1" applyAlignment="1">
      <alignment horizontal="center" vertical="center"/>
    </xf>
    <xf numFmtId="0" fontId="39" fillId="43" borderId="29" xfId="0" applyFont="1" applyFill="1" applyBorder="1" applyAlignment="1">
      <alignment horizontal="center" vertical="center" wrapText="1"/>
    </xf>
    <xf numFmtId="0" fontId="39" fillId="43" borderId="29" xfId="0" applyFont="1" applyFill="1" applyBorder="1" applyAlignment="1">
      <alignment horizontal="center" vertical="center"/>
    </xf>
    <xf numFmtId="0" fontId="22" fillId="54" borderId="28" xfId="0" applyFont="1" applyFill="1" applyBorder="1" applyAlignment="1">
      <alignment horizontal="center" vertical="center" wrapText="1"/>
    </xf>
    <xf numFmtId="0" fontId="22" fillId="54" borderId="0" xfId="0" applyFont="1" applyFill="1" applyBorder="1" applyAlignment="1">
      <alignment horizontal="center" vertical="center" wrapText="1"/>
    </xf>
    <xf numFmtId="0" fontId="0" fillId="52" borderId="0" xfId="0" applyFill="1" applyAlignment="1"/>
    <xf numFmtId="0" fontId="22" fillId="53" borderId="27" xfId="0" applyFont="1" applyFill="1" applyBorder="1" applyAlignment="1">
      <alignment horizontal="center"/>
    </xf>
  </cellXfs>
  <cellStyles count="46">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45" builtinId="3"/>
    <cellStyle name="Neutral" xfId="9" builtinId="28" customBuiltin="1"/>
    <cellStyle name="Normal" xfId="0" builtinId="0"/>
    <cellStyle name="Normal 2" xfId="1"/>
    <cellStyle name="Normal 4 2 12 2 2 2" xfId="44"/>
    <cellStyle name="Notas" xfId="16" builtinId="10" customBuiltin="1"/>
    <cellStyle name="Porcentaje" xfId="43"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T37"/>
  <sheetViews>
    <sheetView topLeftCell="BY1" workbookViewId="0">
      <selection activeCell="DA3" sqref="DA3"/>
    </sheetView>
  </sheetViews>
  <sheetFormatPr baseColWidth="10" defaultColWidth="10.85546875" defaultRowHeight="11.25"/>
  <cols>
    <col min="1" max="1" width="21.140625" style="129" bestFit="1" customWidth="1"/>
    <col min="2" max="2" width="14.7109375" style="129" customWidth="1"/>
    <col min="3" max="3" width="10.85546875" style="129"/>
    <col min="4" max="4" width="11.85546875" style="129" customWidth="1"/>
    <col min="5" max="5" width="11.42578125" style="129" bestFit="1" customWidth="1"/>
    <col min="6" max="6" width="10.85546875" style="129"/>
    <col min="7" max="10" width="11.42578125" style="129" bestFit="1" customWidth="1"/>
    <col min="11" max="11" width="10.85546875" style="129"/>
    <col min="12" max="14" width="11.42578125" style="129" bestFit="1" customWidth="1"/>
    <col min="15" max="16" width="10.85546875" style="129"/>
    <col min="17" max="17" width="11.42578125" style="129" bestFit="1" customWidth="1"/>
    <col min="18" max="18" width="10.85546875" style="129"/>
    <col min="19" max="22" width="11.42578125" style="129" bestFit="1" customWidth="1"/>
    <col min="23" max="24" width="10.85546875" style="129"/>
    <col min="25" max="27" width="11.42578125" style="129" bestFit="1" customWidth="1"/>
    <col min="28" max="30" width="10.85546875" style="129"/>
    <col min="31" max="35" width="11.42578125" style="129" bestFit="1" customWidth="1"/>
    <col min="36" max="37" width="10.85546875" style="129"/>
    <col min="38" max="38" width="11.42578125" style="129" bestFit="1" customWidth="1"/>
    <col min="39" max="40" width="10.85546875" style="129"/>
    <col min="41" max="41" width="11.42578125" style="129" bestFit="1" customWidth="1"/>
    <col min="42" max="43" width="10.85546875" style="129"/>
    <col min="44" max="54" width="11.42578125" style="129" bestFit="1" customWidth="1"/>
    <col min="55" max="55" width="10.85546875" style="129"/>
    <col min="56" max="60" width="11.42578125" style="129" bestFit="1" customWidth="1"/>
    <col min="61" max="61" width="10.85546875" style="129"/>
    <col min="62" max="66" width="11.42578125" style="129" bestFit="1" customWidth="1"/>
    <col min="67" max="67" width="10.85546875" style="129"/>
    <col min="68" max="68" width="11.42578125" style="129" bestFit="1" customWidth="1"/>
    <col min="69" max="70" width="10.85546875" style="129"/>
    <col min="71" max="73" width="11.42578125" style="129" bestFit="1" customWidth="1"/>
    <col min="74" max="74" width="10.85546875" style="129"/>
    <col min="75" max="77" width="11.42578125" style="129" bestFit="1" customWidth="1"/>
    <col min="78" max="78" width="10.85546875" style="129"/>
    <col min="79" max="83" width="11.42578125" style="129" bestFit="1" customWidth="1"/>
    <col min="84" max="84" width="10.85546875" style="129"/>
    <col min="85" max="85" width="11.42578125" style="129" bestFit="1" customWidth="1"/>
    <col min="86" max="87" width="10.85546875" style="129"/>
    <col min="88" max="88" width="11.42578125" style="129" bestFit="1" customWidth="1"/>
    <col min="89" max="90" width="10.85546875" style="129"/>
    <col min="91" max="91" width="11.42578125" style="129" bestFit="1" customWidth="1"/>
    <col min="92" max="92" width="10.85546875" style="129"/>
    <col min="93" max="93" width="12" style="129" bestFit="1" customWidth="1"/>
    <col min="94" max="94" width="10.85546875" style="129"/>
    <col min="95" max="95" width="15.28515625" style="129" bestFit="1" customWidth="1"/>
    <col min="96" max="97" width="10.85546875" style="129"/>
    <col min="98" max="102" width="11.42578125" style="129" bestFit="1" customWidth="1"/>
    <col min="103" max="104" width="10.85546875" style="129"/>
    <col min="105" max="109" width="11.42578125" style="129" bestFit="1" customWidth="1"/>
    <col min="110" max="111" width="10.85546875" style="129"/>
    <col min="112" max="113" width="11.42578125" style="129" bestFit="1" customWidth="1"/>
    <col min="114" max="115" width="10.85546875" style="129"/>
    <col min="116" max="117" width="11.42578125" style="129" bestFit="1" customWidth="1"/>
    <col min="118" max="119" width="10.85546875" style="129"/>
    <col min="120" max="120" width="11.42578125" style="129" bestFit="1" customWidth="1"/>
    <col min="121" max="122" width="10.85546875" style="129"/>
    <col min="123" max="124" width="11.42578125" style="129" bestFit="1" customWidth="1"/>
    <col min="125" max="16384" width="10.85546875" style="129"/>
  </cols>
  <sheetData>
    <row r="1" spans="1:124" ht="64.5" customHeight="1">
      <c r="A1" s="129" t="s">
        <v>0</v>
      </c>
      <c r="B1" s="202" t="s">
        <v>93</v>
      </c>
      <c r="C1" s="202"/>
      <c r="D1" s="202"/>
      <c r="E1" s="129" t="s">
        <v>109</v>
      </c>
      <c r="G1" s="202" t="s">
        <v>94</v>
      </c>
      <c r="H1" s="202"/>
      <c r="I1" s="202"/>
      <c r="J1" s="133"/>
      <c r="L1" s="202" t="s">
        <v>94</v>
      </c>
      <c r="M1" s="202"/>
      <c r="N1" s="202"/>
      <c r="Q1" s="133" t="s">
        <v>95</v>
      </c>
      <c r="S1" s="202" t="s">
        <v>95</v>
      </c>
      <c r="T1" s="202"/>
      <c r="U1" s="202"/>
      <c r="X1" s="202" t="s">
        <v>96</v>
      </c>
      <c r="Y1" s="202"/>
      <c r="Z1" s="202"/>
      <c r="AA1" s="202"/>
      <c r="AB1" s="202"/>
      <c r="AE1" s="202" t="s">
        <v>96</v>
      </c>
      <c r="AF1" s="202"/>
      <c r="AG1" s="202"/>
      <c r="AH1" s="202"/>
      <c r="AI1" s="202"/>
      <c r="AL1" s="133" t="s">
        <v>96</v>
      </c>
      <c r="AO1" s="133" t="s">
        <v>96</v>
      </c>
      <c r="AR1" s="202" t="s">
        <v>96</v>
      </c>
      <c r="AS1" s="202"/>
      <c r="AT1" s="202"/>
      <c r="AU1" s="202"/>
      <c r="AV1" s="202"/>
      <c r="AW1" s="202"/>
      <c r="AX1" s="202"/>
      <c r="AY1" s="202"/>
      <c r="AZ1" s="202"/>
      <c r="BA1" s="202"/>
      <c r="BB1" s="133"/>
      <c r="BC1" s="133"/>
      <c r="BD1" s="202" t="s">
        <v>96</v>
      </c>
      <c r="BE1" s="202"/>
      <c r="BF1" s="202"/>
      <c r="BG1" s="202"/>
      <c r="BJ1" s="202" t="s">
        <v>97</v>
      </c>
      <c r="BK1" s="202"/>
      <c r="BL1" s="202"/>
      <c r="BM1" s="202"/>
      <c r="BP1" s="133" t="s">
        <v>97</v>
      </c>
      <c r="BS1" s="202" t="s">
        <v>97</v>
      </c>
      <c r="BT1" s="202"/>
      <c r="BW1" s="202" t="s">
        <v>97</v>
      </c>
      <c r="BX1" s="202"/>
      <c r="CA1" s="204" t="s">
        <v>98</v>
      </c>
      <c r="CB1" s="204"/>
      <c r="CC1" s="204"/>
      <c r="CD1" s="204"/>
      <c r="CG1" s="133" t="s">
        <v>99</v>
      </c>
      <c r="CJ1" s="133" t="s">
        <v>97</v>
      </c>
      <c r="CM1" s="133" t="s">
        <v>100</v>
      </c>
      <c r="CO1" s="133" t="s">
        <v>113</v>
      </c>
      <c r="CQ1" s="133" t="s">
        <v>116</v>
      </c>
      <c r="CS1" s="202" t="s">
        <v>115</v>
      </c>
      <c r="CT1" s="202"/>
      <c r="CU1" s="202"/>
      <c r="CV1" s="202"/>
      <c r="CW1" s="202"/>
    </row>
    <row r="2" spans="1:124" ht="64.5" customHeight="1">
      <c r="A2" s="129" t="s">
        <v>9</v>
      </c>
      <c r="B2" s="133" t="s">
        <v>92</v>
      </c>
      <c r="C2" s="133" t="s">
        <v>11</v>
      </c>
      <c r="D2" s="133" t="s">
        <v>12</v>
      </c>
      <c r="E2" s="133" t="s">
        <v>110</v>
      </c>
      <c r="G2" s="201" t="s">
        <v>13</v>
      </c>
      <c r="H2" s="201"/>
      <c r="I2" s="201"/>
      <c r="L2" s="201" t="s">
        <v>14</v>
      </c>
      <c r="M2" s="201"/>
      <c r="N2" s="201"/>
      <c r="Q2" s="133" t="s">
        <v>15</v>
      </c>
      <c r="S2" s="202" t="s">
        <v>16</v>
      </c>
      <c r="T2" s="202"/>
      <c r="U2" s="202"/>
      <c r="V2" s="133" t="s">
        <v>17</v>
      </c>
      <c r="X2" s="202" t="s">
        <v>18</v>
      </c>
      <c r="Y2" s="202"/>
      <c r="Z2" s="202"/>
      <c r="AA2" s="202"/>
      <c r="AB2" s="202"/>
      <c r="AE2" s="205" t="s">
        <v>19</v>
      </c>
      <c r="AF2" s="205"/>
      <c r="AG2" s="205"/>
      <c r="AH2" s="205"/>
      <c r="AI2" s="205"/>
      <c r="AO2" s="133" t="s">
        <v>20</v>
      </c>
      <c r="AR2" s="201" t="s">
        <v>21</v>
      </c>
      <c r="AS2" s="201"/>
      <c r="AT2" s="201"/>
      <c r="AU2" s="201"/>
      <c r="AV2" s="201"/>
      <c r="AW2" s="201"/>
      <c r="AX2" s="201"/>
      <c r="AY2" s="201"/>
      <c r="AZ2" s="201"/>
      <c r="BA2" s="201"/>
      <c r="BD2" s="202" t="s">
        <v>22</v>
      </c>
      <c r="BE2" s="202"/>
      <c r="BF2" s="202"/>
      <c r="BG2" s="202"/>
      <c r="BJ2" s="133" t="s">
        <v>23</v>
      </c>
      <c r="BK2" s="133"/>
      <c r="BL2" s="201" t="s">
        <v>24</v>
      </c>
      <c r="BM2" s="201"/>
      <c r="BS2" s="203" t="s">
        <v>25</v>
      </c>
      <c r="BT2" s="203" t="s">
        <v>26</v>
      </c>
      <c r="BW2" s="203" t="s">
        <v>27</v>
      </c>
      <c r="BX2" s="203" t="s">
        <v>28</v>
      </c>
      <c r="CC2" s="204" t="s">
        <v>29</v>
      </c>
      <c r="CD2" s="204" t="s">
        <v>29</v>
      </c>
      <c r="CG2" s="133" t="s">
        <v>30</v>
      </c>
      <c r="CJ2" s="133" t="s">
        <v>31</v>
      </c>
      <c r="CM2" s="133" t="s">
        <v>32</v>
      </c>
      <c r="CO2" s="129" t="s">
        <v>111</v>
      </c>
      <c r="CQ2" s="133" t="s">
        <v>114</v>
      </c>
      <c r="CS2" s="201" t="s">
        <v>244</v>
      </c>
      <c r="CT2" s="201"/>
      <c r="CU2" s="201"/>
      <c r="CV2" s="201"/>
      <c r="CW2" s="201"/>
      <c r="DI2" s="133" t="s">
        <v>264</v>
      </c>
      <c r="DL2" s="133" t="s">
        <v>300</v>
      </c>
    </row>
    <row r="3" spans="1:124" ht="36" customHeight="1">
      <c r="B3" s="129" t="s">
        <v>33</v>
      </c>
      <c r="C3" s="135"/>
      <c r="G3" s="136" t="s">
        <v>393</v>
      </c>
      <c r="H3" s="136" t="s">
        <v>394</v>
      </c>
      <c r="I3" s="130" t="s">
        <v>395</v>
      </c>
      <c r="J3" s="130" t="s">
        <v>246</v>
      </c>
      <c r="L3" s="136" t="s">
        <v>105</v>
      </c>
      <c r="M3" s="136" t="s">
        <v>394</v>
      </c>
      <c r="N3" s="136" t="s">
        <v>106</v>
      </c>
      <c r="Q3" s="136" t="s">
        <v>33</v>
      </c>
      <c r="S3" s="136" t="s">
        <v>33</v>
      </c>
      <c r="T3" s="136" t="s">
        <v>34</v>
      </c>
      <c r="U3" s="136" t="s">
        <v>35</v>
      </c>
      <c r="Y3" s="129" t="s">
        <v>33</v>
      </c>
      <c r="Z3" s="128" t="s">
        <v>36</v>
      </c>
      <c r="AA3" s="128" t="s">
        <v>37</v>
      </c>
      <c r="AB3" s="128" t="s">
        <v>38</v>
      </c>
      <c r="AE3" s="128" t="s">
        <v>39</v>
      </c>
      <c r="AF3" s="128" t="s">
        <v>33</v>
      </c>
      <c r="AG3" s="128" t="s">
        <v>396</v>
      </c>
      <c r="AH3" s="128" t="s">
        <v>397</v>
      </c>
      <c r="AI3" s="128" t="s">
        <v>103</v>
      </c>
      <c r="AL3" s="128" t="s">
        <v>40</v>
      </c>
      <c r="AO3" s="128" t="s">
        <v>41</v>
      </c>
      <c r="AR3" s="129" t="s">
        <v>33</v>
      </c>
      <c r="AS3" s="203" t="s">
        <v>42</v>
      </c>
      <c r="AT3" s="203"/>
      <c r="AU3" s="203" t="s">
        <v>43</v>
      </c>
      <c r="AV3" s="203" t="s">
        <v>44</v>
      </c>
      <c r="AW3" s="203" t="s">
        <v>45</v>
      </c>
      <c r="AX3" s="203" t="s">
        <v>46</v>
      </c>
      <c r="AY3" s="128" t="s">
        <v>143</v>
      </c>
      <c r="AZ3" s="203" t="s">
        <v>47</v>
      </c>
      <c r="BA3" s="203" t="s">
        <v>48</v>
      </c>
      <c r="BB3" s="133" t="s">
        <v>138</v>
      </c>
      <c r="BD3" s="128" t="s">
        <v>49</v>
      </c>
      <c r="BE3" s="128" t="s">
        <v>101</v>
      </c>
      <c r="BF3" s="128" t="s">
        <v>102</v>
      </c>
      <c r="BG3" s="128" t="s">
        <v>398</v>
      </c>
      <c r="BJ3" s="129" t="s">
        <v>50</v>
      </c>
      <c r="BK3" s="129" t="s">
        <v>351</v>
      </c>
      <c r="BL3" s="128" t="s">
        <v>51</v>
      </c>
      <c r="BM3" s="128" t="s">
        <v>52</v>
      </c>
      <c r="BN3" s="129" t="s">
        <v>54</v>
      </c>
      <c r="BP3" s="128" t="s">
        <v>53</v>
      </c>
      <c r="BS3" s="128" t="s">
        <v>51</v>
      </c>
      <c r="BT3" s="128" t="s">
        <v>52</v>
      </c>
      <c r="BW3" s="128" t="s">
        <v>51</v>
      </c>
      <c r="BX3" s="128" t="s">
        <v>52</v>
      </c>
      <c r="CA3" s="129" t="s">
        <v>33</v>
      </c>
      <c r="CB3" s="133" t="s">
        <v>148</v>
      </c>
      <c r="CC3" s="136" t="s">
        <v>51</v>
      </c>
      <c r="CD3" s="136" t="s">
        <v>52</v>
      </c>
      <c r="CE3" s="133" t="s">
        <v>147</v>
      </c>
      <c r="CF3" s="138"/>
      <c r="CG3" s="129" t="s">
        <v>54</v>
      </c>
      <c r="CJ3" s="129" t="s">
        <v>33</v>
      </c>
      <c r="CM3" s="129" t="s">
        <v>33</v>
      </c>
      <c r="CO3" s="129" t="s">
        <v>33</v>
      </c>
      <c r="CQ3" s="129" t="s">
        <v>54</v>
      </c>
      <c r="CS3" s="139" t="s">
        <v>243</v>
      </c>
      <c r="CT3" s="128" t="s">
        <v>393</v>
      </c>
      <c r="CU3" s="128" t="s">
        <v>399</v>
      </c>
      <c r="CV3" s="128" t="s">
        <v>400</v>
      </c>
      <c r="CW3" s="128" t="s">
        <v>401</v>
      </c>
      <c r="CX3" s="128" t="s">
        <v>54</v>
      </c>
      <c r="DA3" s="129" t="s">
        <v>249</v>
      </c>
      <c r="DB3" s="128" t="s">
        <v>257</v>
      </c>
      <c r="DC3" s="128" t="s">
        <v>258</v>
      </c>
      <c r="DD3" s="128" t="s">
        <v>259</v>
      </c>
      <c r="DE3" s="128" t="s">
        <v>260</v>
      </c>
      <c r="DH3" s="129" t="s">
        <v>262</v>
      </c>
      <c r="DI3" s="129" t="s">
        <v>263</v>
      </c>
      <c r="DL3" s="129" t="s">
        <v>299</v>
      </c>
      <c r="DP3" s="129" t="s">
        <v>302</v>
      </c>
      <c r="DS3" s="129" t="s">
        <v>264</v>
      </c>
    </row>
    <row r="4" spans="1:124">
      <c r="A4" s="140" t="s">
        <v>55</v>
      </c>
      <c r="B4" s="135">
        <v>41</v>
      </c>
      <c r="E4" s="131">
        <v>92.850223181439105</v>
      </c>
      <c r="F4" s="140" t="s">
        <v>55</v>
      </c>
      <c r="G4" s="135">
        <v>2569</v>
      </c>
      <c r="H4" s="135">
        <v>1155</v>
      </c>
      <c r="I4" s="135">
        <v>1685</v>
      </c>
      <c r="J4" s="135">
        <f>+SUM(G4:I4)</f>
        <v>5409</v>
      </c>
      <c r="K4" s="140" t="s">
        <v>55</v>
      </c>
      <c r="L4" s="135">
        <v>1439</v>
      </c>
      <c r="M4" s="135">
        <v>1531</v>
      </c>
      <c r="N4" s="135">
        <v>1274</v>
      </c>
      <c r="P4" s="140" t="s">
        <v>55</v>
      </c>
      <c r="Q4" s="135">
        <v>3154</v>
      </c>
      <c r="R4" s="140" t="s">
        <v>55</v>
      </c>
      <c r="S4" s="135">
        <v>634</v>
      </c>
      <c r="T4" s="135">
        <v>584</v>
      </c>
      <c r="U4" s="135">
        <v>31</v>
      </c>
      <c r="V4" s="129">
        <f>+T4/S4*100</f>
        <v>92.113564668769726</v>
      </c>
      <c r="X4" s="143" t="s">
        <v>55</v>
      </c>
      <c r="Y4" s="144">
        <v>1882</v>
      </c>
      <c r="Z4" s="144">
        <v>1823</v>
      </c>
      <c r="AA4" s="144">
        <v>338</v>
      </c>
      <c r="AD4" s="143" t="s">
        <v>55</v>
      </c>
      <c r="AE4" s="145">
        <v>4</v>
      </c>
      <c r="AF4" s="144">
        <v>1480</v>
      </c>
      <c r="AG4" s="144">
        <v>768</v>
      </c>
      <c r="AH4" s="144">
        <v>712</v>
      </c>
      <c r="AI4" s="144">
        <v>0</v>
      </c>
      <c r="AK4" s="143" t="s">
        <v>55</v>
      </c>
      <c r="AL4" s="144">
        <v>439</v>
      </c>
      <c r="AN4" s="143" t="s">
        <v>55</v>
      </c>
      <c r="AO4" s="144">
        <v>1539</v>
      </c>
      <c r="AQ4" s="143" t="s">
        <v>55</v>
      </c>
      <c r="AR4" s="144">
        <v>445</v>
      </c>
      <c r="AS4" s="144">
        <v>11</v>
      </c>
      <c r="AT4" s="144">
        <v>0</v>
      </c>
      <c r="AU4" s="144">
        <v>250</v>
      </c>
      <c r="AV4" s="144">
        <v>21</v>
      </c>
      <c r="AW4" s="144">
        <v>144</v>
      </c>
      <c r="AX4" s="144">
        <v>19</v>
      </c>
      <c r="AY4" s="144">
        <f>+AW4+AX4</f>
        <v>163</v>
      </c>
      <c r="AZ4" s="144">
        <v>0</v>
      </c>
      <c r="BA4" s="144">
        <v>0</v>
      </c>
      <c r="BB4" s="146">
        <f>+SUM(AS4:AX4)</f>
        <v>445</v>
      </c>
      <c r="BC4" s="143" t="s">
        <v>55</v>
      </c>
      <c r="BD4" s="144">
        <v>445</v>
      </c>
      <c r="BE4" s="144">
        <v>4</v>
      </c>
      <c r="BF4" s="144">
        <v>269</v>
      </c>
      <c r="BG4" s="144">
        <v>172</v>
      </c>
      <c r="BH4" s="129">
        <f>+BG4/BD4*100</f>
        <v>38.651685393258425</v>
      </c>
      <c r="BI4" s="143" t="s">
        <v>55</v>
      </c>
      <c r="BJ4" s="144">
        <v>26</v>
      </c>
      <c r="BK4" s="144">
        <v>26</v>
      </c>
      <c r="BL4" s="144">
        <v>43</v>
      </c>
      <c r="BM4" s="144">
        <v>47</v>
      </c>
      <c r="BN4" s="144">
        <f>+BL4+BM4</f>
        <v>90</v>
      </c>
      <c r="BO4" s="143" t="s">
        <v>55</v>
      </c>
      <c r="BP4" s="144">
        <v>622</v>
      </c>
      <c r="BR4" s="143" t="s">
        <v>55</v>
      </c>
      <c r="BS4" s="144">
        <v>69</v>
      </c>
      <c r="BT4" s="144">
        <v>24</v>
      </c>
      <c r="BU4" s="146">
        <f>+BS4+BT4</f>
        <v>93</v>
      </c>
      <c r="BV4" s="143" t="s">
        <v>55</v>
      </c>
      <c r="BW4" s="144">
        <v>215</v>
      </c>
      <c r="BX4" s="144">
        <v>24</v>
      </c>
      <c r="BY4" s="146">
        <f>+BW4+BX4</f>
        <v>239</v>
      </c>
      <c r="BZ4" s="140" t="s">
        <v>55</v>
      </c>
      <c r="CA4" s="135">
        <v>435</v>
      </c>
      <c r="CB4" s="135">
        <f>+CA4+B4</f>
        <v>476</v>
      </c>
      <c r="CC4" s="135">
        <v>21</v>
      </c>
      <c r="CD4" s="135">
        <v>56</v>
      </c>
      <c r="CE4" s="146">
        <f>+CC4+CD4</f>
        <v>77</v>
      </c>
      <c r="CF4" s="140" t="s">
        <v>55</v>
      </c>
      <c r="CG4" s="135">
        <v>41</v>
      </c>
      <c r="CI4" s="143" t="s">
        <v>55</v>
      </c>
      <c r="CJ4" s="144">
        <v>19337</v>
      </c>
      <c r="CL4" s="143" t="s">
        <v>55</v>
      </c>
      <c r="CM4" s="144">
        <v>732</v>
      </c>
      <c r="CO4" s="129">
        <v>32</v>
      </c>
      <c r="CQ4" s="142">
        <v>356389528</v>
      </c>
      <c r="CS4" s="143" t="s">
        <v>55</v>
      </c>
      <c r="CT4" s="144">
        <v>19337</v>
      </c>
      <c r="CU4" s="144">
        <v>8901</v>
      </c>
      <c r="CV4" s="144">
        <v>0</v>
      </c>
      <c r="CW4" s="144">
        <v>15359</v>
      </c>
      <c r="CX4" s="146">
        <f>+SUM(CT4:CW4)</f>
        <v>43597</v>
      </c>
      <c r="CZ4" s="129" t="s">
        <v>55</v>
      </c>
      <c r="DA4" s="129">
        <v>43501</v>
      </c>
      <c r="DB4" s="144">
        <v>19293</v>
      </c>
      <c r="DC4" s="144">
        <v>8883</v>
      </c>
      <c r="DD4" s="144">
        <v>0</v>
      </c>
      <c r="DE4" s="144">
        <v>15325</v>
      </c>
      <c r="DG4" s="129" t="s">
        <v>55</v>
      </c>
      <c r="DH4" s="147">
        <v>1823</v>
      </c>
      <c r="DI4" s="129">
        <v>76</v>
      </c>
      <c r="DK4" s="129" t="s">
        <v>267</v>
      </c>
      <c r="DL4" s="129">
        <v>246</v>
      </c>
      <c r="DM4" s="129">
        <f>+(DI4*100)/DL4</f>
        <v>30.894308943089431</v>
      </c>
      <c r="DO4" s="129" t="s">
        <v>267</v>
      </c>
      <c r="DP4" s="149">
        <v>9233</v>
      </c>
      <c r="DR4" s="129" t="s">
        <v>55</v>
      </c>
      <c r="DS4" s="129">
        <v>833</v>
      </c>
      <c r="DT4" s="129">
        <f>+(DS4*100)/DP4</f>
        <v>9.0219863532979527</v>
      </c>
    </row>
    <row r="5" spans="1:124">
      <c r="A5" s="140" t="s">
        <v>57</v>
      </c>
      <c r="B5" s="135">
        <v>98</v>
      </c>
      <c r="E5" s="131">
        <v>90.332167951675302</v>
      </c>
      <c r="F5" s="140" t="s">
        <v>57</v>
      </c>
      <c r="G5" s="135">
        <v>15675</v>
      </c>
      <c r="H5" s="135">
        <v>18813</v>
      </c>
      <c r="I5" s="135">
        <v>1901</v>
      </c>
      <c r="J5" s="135">
        <f t="shared" ref="J5:J36" si="0">+SUM(G5:I5)</f>
        <v>36389</v>
      </c>
      <c r="K5" s="140" t="s">
        <v>57</v>
      </c>
      <c r="L5" s="135">
        <v>3283</v>
      </c>
      <c r="M5" s="135">
        <v>2712</v>
      </c>
      <c r="N5" s="135">
        <v>1902</v>
      </c>
      <c r="P5" s="140" t="s">
        <v>57</v>
      </c>
      <c r="Q5" s="135">
        <v>7743</v>
      </c>
      <c r="R5" s="140" t="s">
        <v>57</v>
      </c>
      <c r="S5" s="135">
        <v>18489</v>
      </c>
      <c r="T5" s="135">
        <v>1092</v>
      </c>
      <c r="U5" s="135">
        <v>2</v>
      </c>
      <c r="V5" s="129">
        <f t="shared" ref="V5:V36" si="1">+T5/S5*100</f>
        <v>5.9062145059224402</v>
      </c>
      <c r="X5" s="143" t="s">
        <v>57</v>
      </c>
      <c r="Y5" s="144">
        <v>21355</v>
      </c>
      <c r="Z5" s="144">
        <v>15411</v>
      </c>
      <c r="AA5" s="144">
        <v>5944</v>
      </c>
      <c r="AD5" s="143" t="s">
        <v>57</v>
      </c>
      <c r="AE5" s="145">
        <v>5</v>
      </c>
      <c r="AF5" s="144">
        <v>14823</v>
      </c>
      <c r="AG5" s="144">
        <v>3344</v>
      </c>
      <c r="AH5" s="144">
        <v>11479</v>
      </c>
      <c r="AI5" s="144">
        <v>0</v>
      </c>
      <c r="AK5" s="143" t="s">
        <v>57</v>
      </c>
      <c r="AL5" s="144">
        <v>1510</v>
      </c>
      <c r="AN5" s="143" t="s">
        <v>57</v>
      </c>
      <c r="AO5" s="144">
        <v>16449</v>
      </c>
      <c r="AQ5" s="143" t="s">
        <v>57</v>
      </c>
      <c r="AR5" s="144">
        <v>645</v>
      </c>
      <c r="AS5" s="144">
        <v>1</v>
      </c>
      <c r="AT5" s="144">
        <v>0</v>
      </c>
      <c r="AU5" s="144">
        <v>4</v>
      </c>
      <c r="AV5" s="144">
        <v>0</v>
      </c>
      <c r="AW5" s="144">
        <v>535</v>
      </c>
      <c r="AX5" s="144">
        <v>59</v>
      </c>
      <c r="AY5" s="144">
        <f t="shared" ref="AY5:AY36" si="2">+AW5+AX5</f>
        <v>594</v>
      </c>
      <c r="AZ5" s="144">
        <v>21</v>
      </c>
      <c r="BA5" s="144">
        <v>25</v>
      </c>
      <c r="BB5" s="146">
        <f t="shared" ref="BB5:BB36" si="3">+SUM(AS5:AX5)</f>
        <v>599</v>
      </c>
      <c r="BC5" s="143" t="s">
        <v>57</v>
      </c>
      <c r="BD5" s="144">
        <v>645</v>
      </c>
      <c r="BE5" s="144">
        <v>29</v>
      </c>
      <c r="BF5" s="144">
        <v>275</v>
      </c>
      <c r="BG5" s="144">
        <v>341</v>
      </c>
      <c r="BH5" s="129">
        <f t="shared" ref="BH5:BH36" si="4">+BG5/BD5*100</f>
        <v>52.868217054263567</v>
      </c>
      <c r="BI5" s="143" t="s">
        <v>57</v>
      </c>
      <c r="BJ5" s="144">
        <v>70</v>
      </c>
      <c r="BK5" s="144">
        <v>52</v>
      </c>
      <c r="BL5" s="144">
        <v>150</v>
      </c>
      <c r="BM5" s="144">
        <v>117</v>
      </c>
      <c r="BN5" s="144">
        <f t="shared" ref="BN5:BN36" si="5">+BL5+BM5</f>
        <v>267</v>
      </c>
      <c r="BO5" s="143" t="s">
        <v>57</v>
      </c>
      <c r="BP5" s="144">
        <v>1287</v>
      </c>
      <c r="BR5" s="143" t="s">
        <v>57</v>
      </c>
      <c r="BS5" s="144">
        <v>9</v>
      </c>
      <c r="BT5" s="144">
        <v>4</v>
      </c>
      <c r="BU5" s="146">
        <f t="shared" ref="BU5:BU36" si="6">+BS5+BT5</f>
        <v>13</v>
      </c>
      <c r="BV5" s="143" t="s">
        <v>57</v>
      </c>
      <c r="BW5" s="144">
        <v>319</v>
      </c>
      <c r="BX5" s="144">
        <v>28</v>
      </c>
      <c r="BY5" s="146">
        <f t="shared" ref="BY5:BY36" si="7">+BW5+BX5</f>
        <v>347</v>
      </c>
      <c r="BZ5" s="140" t="s">
        <v>57</v>
      </c>
      <c r="CA5" s="135">
        <v>1349</v>
      </c>
      <c r="CB5" s="135">
        <f t="shared" ref="CB5:CB36" si="8">+CA5+B5</f>
        <v>1447</v>
      </c>
      <c r="CC5" s="135">
        <v>62</v>
      </c>
      <c r="CD5" s="135">
        <v>165</v>
      </c>
      <c r="CE5" s="146">
        <f t="shared" ref="CE5:CE36" si="9">+CC5+CD5</f>
        <v>227</v>
      </c>
      <c r="CF5" s="140" t="s">
        <v>57</v>
      </c>
      <c r="CG5" s="135">
        <v>98</v>
      </c>
      <c r="CI5" s="143" t="s">
        <v>57</v>
      </c>
      <c r="CJ5" s="144">
        <v>107282</v>
      </c>
      <c r="CL5" s="143" t="s">
        <v>57</v>
      </c>
      <c r="CM5" s="144">
        <v>2865</v>
      </c>
      <c r="CO5" s="129">
        <v>81</v>
      </c>
      <c r="CQ5" s="142">
        <v>1379110719.8599999</v>
      </c>
      <c r="CS5" s="143" t="s">
        <v>57</v>
      </c>
      <c r="CT5" s="144">
        <v>107282</v>
      </c>
      <c r="CU5" s="144">
        <v>44193</v>
      </c>
      <c r="CV5" s="144">
        <v>2533</v>
      </c>
      <c r="CW5" s="144">
        <v>63089</v>
      </c>
      <c r="CX5" s="146">
        <f t="shared" ref="CX5:CX36" si="10">+SUM(CT5:CW5)</f>
        <v>217097</v>
      </c>
      <c r="CZ5" s="129" t="s">
        <v>57</v>
      </c>
      <c r="DA5" s="129">
        <v>215483</v>
      </c>
      <c r="DB5" s="144">
        <v>106475</v>
      </c>
      <c r="DC5" s="144">
        <v>43963</v>
      </c>
      <c r="DD5" s="144">
        <v>2533</v>
      </c>
      <c r="DE5" s="144">
        <v>62512</v>
      </c>
      <c r="DG5" s="129" t="s">
        <v>57</v>
      </c>
      <c r="DH5" s="147">
        <v>15411</v>
      </c>
      <c r="DI5" s="129">
        <v>350</v>
      </c>
      <c r="DK5" s="129" t="s">
        <v>268</v>
      </c>
      <c r="DL5" s="129">
        <v>1153</v>
      </c>
      <c r="DM5" s="129">
        <f t="shared" ref="DM5:DM35" si="11">+(DI5*100)/DL5</f>
        <v>30.355594102341716</v>
      </c>
      <c r="DO5" s="129" t="s">
        <v>268</v>
      </c>
      <c r="DP5" s="149">
        <v>54174</v>
      </c>
      <c r="DR5" s="129" t="s">
        <v>57</v>
      </c>
      <c r="DS5" s="129">
        <v>4883</v>
      </c>
      <c r="DT5" s="129">
        <f>+(DS5*100)/DP5</f>
        <v>9.0135489349134268</v>
      </c>
    </row>
    <row r="6" spans="1:124">
      <c r="A6" s="140" t="s">
        <v>58</v>
      </c>
      <c r="B6" s="135">
        <v>38</v>
      </c>
      <c r="E6" s="131">
        <v>88.353634577603103</v>
      </c>
      <c r="F6" s="140" t="s">
        <v>58</v>
      </c>
      <c r="G6" s="135">
        <v>2517</v>
      </c>
      <c r="H6" s="135">
        <v>2706</v>
      </c>
      <c r="I6" s="135">
        <v>1711</v>
      </c>
      <c r="J6" s="135">
        <f t="shared" si="0"/>
        <v>6934</v>
      </c>
      <c r="K6" s="140" t="s">
        <v>58</v>
      </c>
      <c r="L6" s="135">
        <v>768</v>
      </c>
      <c r="M6" s="135">
        <v>746</v>
      </c>
      <c r="N6" s="135">
        <v>257</v>
      </c>
      <c r="P6" s="140" t="s">
        <v>58</v>
      </c>
      <c r="Q6" s="135">
        <v>45</v>
      </c>
      <c r="R6" s="140" t="s">
        <v>58</v>
      </c>
      <c r="S6" s="135">
        <v>1209</v>
      </c>
      <c r="T6" s="135" t="s">
        <v>56</v>
      </c>
      <c r="U6" s="135" t="s">
        <v>56</v>
      </c>
      <c r="X6" s="143" t="s">
        <v>58</v>
      </c>
      <c r="Y6" s="144">
        <v>2038</v>
      </c>
      <c r="Z6" s="144">
        <v>1879</v>
      </c>
      <c r="AA6" s="144">
        <v>303</v>
      </c>
      <c r="AD6" s="143" t="s">
        <v>58</v>
      </c>
      <c r="AE6" s="145">
        <v>5</v>
      </c>
      <c r="AF6" s="144">
        <v>1564</v>
      </c>
      <c r="AG6" s="144">
        <v>606</v>
      </c>
      <c r="AH6" s="144">
        <v>958</v>
      </c>
      <c r="AI6" s="144">
        <v>0</v>
      </c>
      <c r="AK6" s="143" t="s">
        <v>58</v>
      </c>
      <c r="AL6" s="144">
        <v>504</v>
      </c>
      <c r="AN6" s="143" t="s">
        <v>58</v>
      </c>
      <c r="AO6" s="144">
        <v>1987</v>
      </c>
      <c r="AQ6" s="143" t="s">
        <v>58</v>
      </c>
      <c r="AR6" s="144">
        <v>497</v>
      </c>
      <c r="AS6" s="144">
        <v>1</v>
      </c>
      <c r="AT6" s="144">
        <v>1</v>
      </c>
      <c r="AU6" s="144">
        <v>23</v>
      </c>
      <c r="AV6" s="144">
        <v>5</v>
      </c>
      <c r="AW6" s="144">
        <v>166</v>
      </c>
      <c r="AX6" s="144">
        <v>39</v>
      </c>
      <c r="AY6" s="144">
        <f t="shared" si="2"/>
        <v>205</v>
      </c>
      <c r="AZ6" s="144">
        <v>143</v>
      </c>
      <c r="BA6" s="144">
        <v>119</v>
      </c>
      <c r="BB6" s="146">
        <f t="shared" si="3"/>
        <v>235</v>
      </c>
      <c r="BC6" s="143" t="s">
        <v>58</v>
      </c>
      <c r="BD6" s="144">
        <v>497</v>
      </c>
      <c r="BE6" s="144">
        <v>89</v>
      </c>
      <c r="BF6" s="144">
        <v>217</v>
      </c>
      <c r="BG6" s="144">
        <v>191</v>
      </c>
      <c r="BH6" s="129">
        <f t="shared" si="4"/>
        <v>38.430583501006041</v>
      </c>
      <c r="BI6" s="143" t="s">
        <v>58</v>
      </c>
      <c r="BJ6" s="144">
        <v>58</v>
      </c>
      <c r="BK6" s="144">
        <v>26</v>
      </c>
      <c r="BL6" s="144">
        <v>56</v>
      </c>
      <c r="BM6" s="144">
        <v>56</v>
      </c>
      <c r="BN6" s="144">
        <f t="shared" si="5"/>
        <v>112</v>
      </c>
      <c r="BO6" s="143" t="s">
        <v>58</v>
      </c>
      <c r="BP6" s="144">
        <v>831</v>
      </c>
      <c r="BR6" s="143" t="s">
        <v>58</v>
      </c>
      <c r="BS6" s="144">
        <v>55</v>
      </c>
      <c r="BT6" s="144">
        <v>20</v>
      </c>
      <c r="BU6" s="146">
        <f t="shared" si="6"/>
        <v>75</v>
      </c>
      <c r="BV6" s="143" t="s">
        <v>58</v>
      </c>
      <c r="BW6" s="144">
        <v>303</v>
      </c>
      <c r="BX6" s="144">
        <v>30</v>
      </c>
      <c r="BY6" s="146">
        <f t="shared" si="7"/>
        <v>333</v>
      </c>
      <c r="BZ6" s="140" t="s">
        <v>58</v>
      </c>
      <c r="CA6" s="135">
        <v>445</v>
      </c>
      <c r="CB6" s="135">
        <f t="shared" si="8"/>
        <v>483</v>
      </c>
      <c r="CC6" s="135">
        <v>20</v>
      </c>
      <c r="CD6" s="135">
        <v>32</v>
      </c>
      <c r="CE6" s="146">
        <f t="shared" si="9"/>
        <v>52</v>
      </c>
      <c r="CF6" s="140" t="s">
        <v>58</v>
      </c>
      <c r="CG6" s="135">
        <v>38</v>
      </c>
      <c r="CI6" s="143" t="s">
        <v>58</v>
      </c>
      <c r="CJ6" s="144">
        <v>22131</v>
      </c>
      <c r="CL6" s="143" t="s">
        <v>58</v>
      </c>
      <c r="CM6" s="144">
        <v>1017</v>
      </c>
      <c r="CO6" s="129">
        <v>31</v>
      </c>
      <c r="CQ6" s="142">
        <v>214959579.99000001</v>
      </c>
      <c r="CS6" s="143" t="s">
        <v>58</v>
      </c>
      <c r="CT6" s="144">
        <v>22489</v>
      </c>
      <c r="CU6" s="144">
        <v>14096</v>
      </c>
      <c r="CV6" s="144" t="s">
        <v>66</v>
      </c>
      <c r="CW6" s="144">
        <v>41158</v>
      </c>
      <c r="CX6" s="146">
        <f>+SUM(CT6:CW6)</f>
        <v>77743</v>
      </c>
      <c r="CY6" s="146"/>
      <c r="CZ6" s="129" t="s">
        <v>58</v>
      </c>
      <c r="DA6" s="129">
        <v>36074</v>
      </c>
      <c r="DB6" s="144">
        <v>22051</v>
      </c>
      <c r="DC6" s="144">
        <v>14023</v>
      </c>
      <c r="DD6" s="144" t="s">
        <v>66</v>
      </c>
      <c r="DE6" s="144" t="s">
        <v>56</v>
      </c>
      <c r="DG6" s="129" t="s">
        <v>58</v>
      </c>
      <c r="DH6" s="147">
        <v>1879</v>
      </c>
      <c r="DI6" s="129">
        <v>61</v>
      </c>
      <c r="DK6" s="129" t="s">
        <v>269</v>
      </c>
      <c r="DL6" s="129">
        <v>71</v>
      </c>
      <c r="DM6" s="129">
        <f t="shared" si="11"/>
        <v>85.91549295774648</v>
      </c>
      <c r="DO6" s="129" t="s">
        <v>269</v>
      </c>
      <c r="DP6" s="149">
        <v>9406</v>
      </c>
      <c r="DR6" s="129" t="s">
        <v>58</v>
      </c>
      <c r="DS6" s="129">
        <v>944</v>
      </c>
      <c r="DT6" s="129">
        <f t="shared" ref="DT6:DT36" si="12">+(DS6*100)/DP6</f>
        <v>10.036147140123326</v>
      </c>
    </row>
    <row r="7" spans="1:124">
      <c r="A7" s="140" t="s">
        <v>59</v>
      </c>
      <c r="B7" s="135">
        <v>108</v>
      </c>
      <c r="E7" s="131">
        <v>89.213831549724603</v>
      </c>
      <c r="F7" s="140" t="s">
        <v>59</v>
      </c>
      <c r="G7" s="135">
        <v>1188</v>
      </c>
      <c r="H7" s="135">
        <v>497</v>
      </c>
      <c r="I7" s="135">
        <v>452</v>
      </c>
      <c r="J7" s="135">
        <f t="shared" si="0"/>
        <v>2137</v>
      </c>
      <c r="K7" s="140" t="s">
        <v>59</v>
      </c>
      <c r="L7" s="135">
        <v>1491</v>
      </c>
      <c r="M7" s="135">
        <v>1513</v>
      </c>
      <c r="N7" s="135">
        <v>567</v>
      </c>
      <c r="P7" s="140" t="s">
        <v>59</v>
      </c>
      <c r="Q7" s="135">
        <v>1491</v>
      </c>
      <c r="R7" s="140" t="s">
        <v>59</v>
      </c>
      <c r="S7" s="135">
        <v>61</v>
      </c>
      <c r="T7" s="135">
        <v>53</v>
      </c>
      <c r="U7" s="135">
        <v>8</v>
      </c>
      <c r="V7" s="129">
        <f t="shared" si="1"/>
        <v>86.885245901639337</v>
      </c>
      <c r="X7" s="143" t="s">
        <v>59</v>
      </c>
      <c r="Y7" s="144">
        <v>1847</v>
      </c>
      <c r="Z7" s="144">
        <v>1562</v>
      </c>
      <c r="AA7" s="144">
        <v>285</v>
      </c>
      <c r="AD7" s="143" t="s">
        <v>59</v>
      </c>
      <c r="AE7" s="145">
        <v>2</v>
      </c>
      <c r="AF7" s="144">
        <v>1828</v>
      </c>
      <c r="AG7" s="144">
        <v>907</v>
      </c>
      <c r="AH7" s="144">
        <v>921</v>
      </c>
      <c r="AI7" s="144">
        <v>0</v>
      </c>
      <c r="AK7" s="143" t="s">
        <v>59</v>
      </c>
      <c r="AL7" s="144">
        <v>280</v>
      </c>
      <c r="AN7" s="143" t="s">
        <v>59</v>
      </c>
      <c r="AO7" s="144">
        <v>1592</v>
      </c>
      <c r="AQ7" s="143" t="s">
        <v>59</v>
      </c>
      <c r="AR7" s="144">
        <v>1995</v>
      </c>
      <c r="AS7" s="144">
        <v>3</v>
      </c>
      <c r="AT7" s="144">
        <v>0</v>
      </c>
      <c r="AU7" s="144">
        <v>13</v>
      </c>
      <c r="AV7" s="144">
        <v>0</v>
      </c>
      <c r="AW7" s="144">
        <v>1749</v>
      </c>
      <c r="AX7" s="144">
        <v>69</v>
      </c>
      <c r="AY7" s="144">
        <f t="shared" si="2"/>
        <v>1818</v>
      </c>
      <c r="AZ7" s="144">
        <v>78</v>
      </c>
      <c r="BA7" s="144">
        <v>83</v>
      </c>
      <c r="BB7" s="146">
        <f t="shared" si="3"/>
        <v>1834</v>
      </c>
      <c r="BC7" s="143" t="s">
        <v>59</v>
      </c>
      <c r="BD7" s="144">
        <v>1995</v>
      </c>
      <c r="BE7" s="144" t="s">
        <v>56</v>
      </c>
      <c r="BF7" s="144">
        <v>784</v>
      </c>
      <c r="BG7" s="144" t="s">
        <v>56</v>
      </c>
      <c r="BH7" s="129" t="e">
        <f t="shared" si="4"/>
        <v>#VALUE!</v>
      </c>
      <c r="BI7" s="143" t="s">
        <v>59</v>
      </c>
      <c r="BJ7" s="144">
        <v>69</v>
      </c>
      <c r="BK7" s="144">
        <v>32</v>
      </c>
      <c r="BL7" s="144">
        <v>24</v>
      </c>
      <c r="BM7" s="144">
        <v>15</v>
      </c>
      <c r="BN7" s="144">
        <f t="shared" si="5"/>
        <v>39</v>
      </c>
      <c r="BO7" s="143" t="s">
        <v>59</v>
      </c>
      <c r="BP7" s="144">
        <v>404</v>
      </c>
      <c r="BR7" s="143" t="s">
        <v>59</v>
      </c>
      <c r="BS7" s="144">
        <v>34</v>
      </c>
      <c r="BT7" s="144">
        <v>17</v>
      </c>
      <c r="BU7" s="146">
        <f t="shared" si="6"/>
        <v>51</v>
      </c>
      <c r="BV7" s="143" t="s">
        <v>59</v>
      </c>
      <c r="BW7" s="144">
        <v>153</v>
      </c>
      <c r="BX7" s="144">
        <v>19</v>
      </c>
      <c r="BY7" s="146">
        <f t="shared" si="7"/>
        <v>172</v>
      </c>
      <c r="BZ7" s="140" t="s">
        <v>59</v>
      </c>
      <c r="CA7" s="135">
        <v>521</v>
      </c>
      <c r="CB7" s="135">
        <f t="shared" si="8"/>
        <v>629</v>
      </c>
      <c r="CC7" s="135">
        <v>46</v>
      </c>
      <c r="CD7" s="135">
        <v>91</v>
      </c>
      <c r="CE7" s="146">
        <f t="shared" si="9"/>
        <v>137</v>
      </c>
      <c r="CF7" s="140" t="s">
        <v>59</v>
      </c>
      <c r="CG7" s="135">
        <v>108</v>
      </c>
      <c r="CI7" s="143" t="s">
        <v>59</v>
      </c>
      <c r="CJ7" s="144">
        <v>1961</v>
      </c>
      <c r="CL7" s="143" t="s">
        <v>59</v>
      </c>
      <c r="CM7" s="144">
        <v>738</v>
      </c>
      <c r="CO7" s="129">
        <v>95</v>
      </c>
      <c r="CQ7" s="142">
        <v>318427495</v>
      </c>
      <c r="CS7" s="143" t="s">
        <v>59</v>
      </c>
      <c r="CT7" s="144" t="s">
        <v>56</v>
      </c>
      <c r="CU7" s="144" t="s">
        <v>56</v>
      </c>
      <c r="CV7" s="144" t="s">
        <v>56</v>
      </c>
      <c r="CW7" s="144" t="s">
        <v>56</v>
      </c>
      <c r="CX7" s="146">
        <f t="shared" si="10"/>
        <v>0</v>
      </c>
      <c r="CZ7" s="129" t="s">
        <v>59</v>
      </c>
      <c r="DA7" s="129">
        <v>1898</v>
      </c>
      <c r="DB7" s="144">
        <v>1898</v>
      </c>
      <c r="DC7" s="144" t="s">
        <v>56</v>
      </c>
      <c r="DD7" s="144" t="s">
        <v>56</v>
      </c>
      <c r="DE7" s="144" t="s">
        <v>56</v>
      </c>
      <c r="DG7" s="129" t="s">
        <v>59</v>
      </c>
      <c r="DH7" s="147">
        <v>1562</v>
      </c>
      <c r="DI7" s="129">
        <v>103</v>
      </c>
      <c r="DK7" s="129" t="s">
        <v>270</v>
      </c>
      <c r="DL7" s="129">
        <v>122</v>
      </c>
      <c r="DM7" s="129">
        <f t="shared" si="11"/>
        <v>84.426229508196727</v>
      </c>
      <c r="DO7" s="129" t="s">
        <v>270</v>
      </c>
      <c r="DP7" s="149">
        <v>711</v>
      </c>
      <c r="DR7" s="129" t="s">
        <v>59</v>
      </c>
      <c r="DS7" s="129">
        <v>702</v>
      </c>
      <c r="DT7" s="129">
        <f t="shared" si="12"/>
        <v>98.734177215189874</v>
      </c>
    </row>
    <row r="8" spans="1:124">
      <c r="A8" s="140" t="s">
        <v>60</v>
      </c>
      <c r="B8" s="135">
        <v>81</v>
      </c>
      <c r="E8" s="131">
        <v>89.656790018792506</v>
      </c>
      <c r="F8" s="140" t="s">
        <v>60</v>
      </c>
      <c r="G8" s="135">
        <v>2759</v>
      </c>
      <c r="H8" s="135">
        <v>1553</v>
      </c>
      <c r="I8" s="135">
        <v>1533</v>
      </c>
      <c r="J8" s="135">
        <f t="shared" si="0"/>
        <v>5845</v>
      </c>
      <c r="K8" s="140" t="s">
        <v>60</v>
      </c>
      <c r="L8" s="135">
        <v>767</v>
      </c>
      <c r="M8" s="135">
        <v>837</v>
      </c>
      <c r="N8" s="135">
        <v>97</v>
      </c>
      <c r="P8" s="140" t="s">
        <v>60</v>
      </c>
      <c r="Q8" s="135">
        <v>3418</v>
      </c>
      <c r="R8" s="140" t="s">
        <v>60</v>
      </c>
      <c r="S8" s="135">
        <v>712</v>
      </c>
      <c r="T8" s="135">
        <v>642</v>
      </c>
      <c r="U8" s="135">
        <v>70</v>
      </c>
      <c r="V8" s="129">
        <f t="shared" si="1"/>
        <v>90.168539325842701</v>
      </c>
      <c r="X8" s="143" t="s">
        <v>60</v>
      </c>
      <c r="Y8" s="144">
        <v>3600</v>
      </c>
      <c r="Z8" s="144">
        <v>3803</v>
      </c>
      <c r="AA8" s="144">
        <v>78</v>
      </c>
      <c r="AD8" s="143" t="s">
        <v>60</v>
      </c>
      <c r="AE8" s="145">
        <v>7</v>
      </c>
      <c r="AF8" s="144">
        <v>3112</v>
      </c>
      <c r="AG8" s="144">
        <v>2165</v>
      </c>
      <c r="AH8" s="144">
        <v>947</v>
      </c>
      <c r="AI8" s="144">
        <v>0</v>
      </c>
      <c r="AK8" s="143" t="s">
        <v>60</v>
      </c>
      <c r="AL8" s="144">
        <v>356</v>
      </c>
      <c r="AN8" s="143" t="s">
        <v>60</v>
      </c>
      <c r="AO8" s="144">
        <v>3039</v>
      </c>
      <c r="AQ8" s="143" t="s">
        <v>60</v>
      </c>
      <c r="AR8" s="144">
        <v>2104</v>
      </c>
      <c r="AS8" s="144">
        <v>1136</v>
      </c>
      <c r="AT8" s="144">
        <v>120</v>
      </c>
      <c r="AU8" s="144">
        <v>27</v>
      </c>
      <c r="AV8" s="144">
        <v>2</v>
      </c>
      <c r="AW8" s="144">
        <v>26</v>
      </c>
      <c r="AX8" s="144">
        <v>0</v>
      </c>
      <c r="AY8" s="144">
        <f t="shared" si="2"/>
        <v>26</v>
      </c>
      <c r="AZ8" s="144">
        <v>364</v>
      </c>
      <c r="BA8" s="144">
        <v>429</v>
      </c>
      <c r="BB8" s="146">
        <f t="shared" si="3"/>
        <v>1311</v>
      </c>
      <c r="BC8" s="143" t="s">
        <v>60</v>
      </c>
      <c r="BD8" s="144">
        <v>2104</v>
      </c>
      <c r="BE8" s="144">
        <v>0</v>
      </c>
      <c r="BF8" s="144">
        <v>0</v>
      </c>
      <c r="BG8" s="144">
        <v>2104</v>
      </c>
      <c r="BH8" s="129">
        <f t="shared" si="4"/>
        <v>100</v>
      </c>
      <c r="BI8" s="143" t="s">
        <v>60</v>
      </c>
      <c r="BJ8" s="144">
        <v>140</v>
      </c>
      <c r="BK8" s="144">
        <v>103</v>
      </c>
      <c r="BL8" s="144">
        <v>138</v>
      </c>
      <c r="BM8" s="144">
        <v>127</v>
      </c>
      <c r="BN8" s="144">
        <f t="shared" si="5"/>
        <v>265</v>
      </c>
      <c r="BO8" s="143" t="s">
        <v>60</v>
      </c>
      <c r="BP8" s="144">
        <v>1152</v>
      </c>
      <c r="BR8" s="143" t="s">
        <v>60</v>
      </c>
      <c r="BS8" s="144">
        <v>90</v>
      </c>
      <c r="BT8" s="144">
        <v>15</v>
      </c>
      <c r="BU8" s="146">
        <f t="shared" si="6"/>
        <v>105</v>
      </c>
      <c r="BV8" s="143" t="s">
        <v>60</v>
      </c>
      <c r="BW8" s="144">
        <v>420</v>
      </c>
      <c r="BX8" s="144">
        <v>54</v>
      </c>
      <c r="BY8" s="146">
        <f t="shared" si="7"/>
        <v>474</v>
      </c>
      <c r="BZ8" s="140" t="s">
        <v>60</v>
      </c>
      <c r="CA8" s="135">
        <v>866</v>
      </c>
      <c r="CB8" s="135">
        <f t="shared" si="8"/>
        <v>947</v>
      </c>
      <c r="CC8" s="135">
        <v>2</v>
      </c>
      <c r="CD8" s="135">
        <v>4</v>
      </c>
      <c r="CE8" s="146">
        <f t="shared" si="9"/>
        <v>6</v>
      </c>
      <c r="CF8" s="140" t="s">
        <v>60</v>
      </c>
      <c r="CG8" s="135">
        <v>81</v>
      </c>
      <c r="CI8" s="143" t="s">
        <v>60</v>
      </c>
      <c r="CJ8" s="144">
        <v>49952</v>
      </c>
      <c r="CL8" s="143" t="s">
        <v>60</v>
      </c>
      <c r="CM8" s="144">
        <v>2325</v>
      </c>
      <c r="CO8" s="129">
        <v>63</v>
      </c>
      <c r="CQ8" s="142">
        <v>642900386</v>
      </c>
      <c r="CS8" s="143" t="s">
        <v>60</v>
      </c>
      <c r="CT8" s="144">
        <v>50181</v>
      </c>
      <c r="CU8" s="144">
        <v>20054</v>
      </c>
      <c r="CV8" s="144">
        <v>96</v>
      </c>
      <c r="CW8" s="144" t="s">
        <v>56</v>
      </c>
      <c r="CX8" s="146">
        <f t="shared" si="10"/>
        <v>70331</v>
      </c>
      <c r="CZ8" s="129" t="s">
        <v>60</v>
      </c>
      <c r="DA8" s="129">
        <v>69663</v>
      </c>
      <c r="DB8" s="144">
        <v>49864</v>
      </c>
      <c r="DC8" s="144">
        <v>19704</v>
      </c>
      <c r="DD8" s="144">
        <v>95</v>
      </c>
      <c r="DE8" s="144" t="s">
        <v>56</v>
      </c>
      <c r="DG8" s="129" t="s">
        <v>60</v>
      </c>
      <c r="DH8" s="147">
        <v>3803</v>
      </c>
      <c r="DI8" s="129">
        <v>274</v>
      </c>
      <c r="DK8" s="129" t="s">
        <v>274</v>
      </c>
      <c r="DL8" s="129">
        <v>1422</v>
      </c>
      <c r="DM8" s="129">
        <f>+(DI11*100)/DL8</f>
        <v>134.59915611814347</v>
      </c>
      <c r="DO8" s="129" t="s">
        <v>274</v>
      </c>
      <c r="DP8" s="149">
        <v>17966</v>
      </c>
      <c r="DR8" s="129" t="s">
        <v>60</v>
      </c>
      <c r="DS8" s="129">
        <v>1340</v>
      </c>
      <c r="DT8" s="129">
        <f t="shared" si="12"/>
        <v>7.4585327841478346</v>
      </c>
    </row>
    <row r="9" spans="1:124">
      <c r="A9" s="140" t="s">
        <v>61</v>
      </c>
      <c r="B9" s="135">
        <v>39</v>
      </c>
      <c r="E9" s="131">
        <v>90.286393816271897</v>
      </c>
      <c r="F9" s="140" t="s">
        <v>61</v>
      </c>
      <c r="G9" s="135">
        <v>951</v>
      </c>
      <c r="H9" s="135">
        <v>76</v>
      </c>
      <c r="I9" s="135">
        <v>1078</v>
      </c>
      <c r="J9" s="135">
        <f t="shared" si="0"/>
        <v>2105</v>
      </c>
      <c r="K9" s="140" t="s">
        <v>61</v>
      </c>
      <c r="L9" s="135">
        <v>1199</v>
      </c>
      <c r="M9" s="135">
        <v>1397</v>
      </c>
      <c r="N9" s="135" t="s">
        <v>56</v>
      </c>
      <c r="P9" s="140" t="s">
        <v>61</v>
      </c>
      <c r="Q9" s="135">
        <v>1111</v>
      </c>
      <c r="R9" s="140" t="s">
        <v>61</v>
      </c>
      <c r="S9" s="135">
        <v>34</v>
      </c>
      <c r="T9" s="135">
        <v>32</v>
      </c>
      <c r="U9" s="135">
        <v>2</v>
      </c>
      <c r="V9" s="129">
        <f t="shared" si="1"/>
        <v>94.117647058823522</v>
      </c>
      <c r="X9" s="143" t="s">
        <v>61</v>
      </c>
      <c r="Y9" s="144">
        <v>3436</v>
      </c>
      <c r="Z9" s="144">
        <v>2970</v>
      </c>
      <c r="AA9" s="144">
        <v>466</v>
      </c>
      <c r="AD9" s="143" t="s">
        <v>61</v>
      </c>
      <c r="AE9" s="145">
        <v>3</v>
      </c>
      <c r="AF9" s="144">
        <v>3537</v>
      </c>
      <c r="AG9" s="144">
        <v>1430</v>
      </c>
      <c r="AH9" s="144">
        <v>2107</v>
      </c>
      <c r="AI9" s="144">
        <v>0</v>
      </c>
      <c r="AK9" s="143" t="s">
        <v>61</v>
      </c>
      <c r="AL9" s="144">
        <v>464</v>
      </c>
      <c r="AN9" s="143" t="s">
        <v>61</v>
      </c>
      <c r="AO9" s="144">
        <v>3784</v>
      </c>
      <c r="AQ9" s="143" t="s">
        <v>61</v>
      </c>
      <c r="AR9" s="144">
        <v>757</v>
      </c>
      <c r="AS9" s="144">
        <v>3</v>
      </c>
      <c r="AT9" s="144">
        <v>0</v>
      </c>
      <c r="AU9" s="144">
        <v>32</v>
      </c>
      <c r="AV9" s="144">
        <v>3</v>
      </c>
      <c r="AW9" s="144">
        <v>463</v>
      </c>
      <c r="AX9" s="144">
        <v>134</v>
      </c>
      <c r="AY9" s="144">
        <f t="shared" si="2"/>
        <v>597</v>
      </c>
      <c r="AZ9" s="144">
        <v>75</v>
      </c>
      <c r="BA9" s="144">
        <v>47</v>
      </c>
      <c r="BB9" s="146">
        <f t="shared" si="3"/>
        <v>635</v>
      </c>
      <c r="BC9" s="143" t="s">
        <v>61</v>
      </c>
      <c r="BD9" s="144">
        <v>757</v>
      </c>
      <c r="BE9" s="144">
        <v>364</v>
      </c>
      <c r="BF9" s="144">
        <v>84</v>
      </c>
      <c r="BG9" s="144">
        <v>309</v>
      </c>
      <c r="BH9" s="129">
        <f t="shared" si="4"/>
        <v>40.819022457067369</v>
      </c>
      <c r="BI9" s="143" t="s">
        <v>61</v>
      </c>
      <c r="BJ9" s="144">
        <v>41</v>
      </c>
      <c r="BK9" s="144">
        <v>14</v>
      </c>
      <c r="BL9" s="144">
        <v>14</v>
      </c>
      <c r="BM9" s="144">
        <v>29</v>
      </c>
      <c r="BN9" s="144">
        <f t="shared" si="5"/>
        <v>43</v>
      </c>
      <c r="BO9" s="143" t="s">
        <v>61</v>
      </c>
      <c r="BP9" s="144">
        <v>385</v>
      </c>
      <c r="BR9" s="143" t="s">
        <v>61</v>
      </c>
      <c r="BS9" s="144">
        <v>0</v>
      </c>
      <c r="BT9" s="144">
        <v>0</v>
      </c>
      <c r="BU9" s="146">
        <f t="shared" si="6"/>
        <v>0</v>
      </c>
      <c r="BV9" s="143" t="s">
        <v>61</v>
      </c>
      <c r="BW9" s="144">
        <v>0</v>
      </c>
      <c r="BX9" s="144">
        <v>0</v>
      </c>
      <c r="BY9" s="146">
        <f t="shared" si="7"/>
        <v>0</v>
      </c>
      <c r="BZ9" s="140" t="s">
        <v>61</v>
      </c>
      <c r="CA9" s="135">
        <v>297</v>
      </c>
      <c r="CB9" s="135">
        <f t="shared" si="8"/>
        <v>336</v>
      </c>
      <c r="CC9" s="135">
        <v>26</v>
      </c>
      <c r="CD9" s="135">
        <v>39</v>
      </c>
      <c r="CE9" s="146">
        <f t="shared" si="9"/>
        <v>65</v>
      </c>
      <c r="CF9" s="140" t="s">
        <v>61</v>
      </c>
      <c r="CG9" s="135">
        <v>39</v>
      </c>
      <c r="CI9" s="143" t="s">
        <v>61</v>
      </c>
      <c r="CJ9" s="144">
        <v>9636</v>
      </c>
      <c r="CL9" s="143" t="s">
        <v>61</v>
      </c>
      <c r="CM9" s="144">
        <v>1167</v>
      </c>
      <c r="CO9" s="129">
        <v>29</v>
      </c>
      <c r="CQ9" s="142">
        <v>203375319.94</v>
      </c>
      <c r="CS9" s="143" t="s">
        <v>61</v>
      </c>
      <c r="CT9" s="144">
        <v>9636</v>
      </c>
      <c r="CU9" s="144">
        <v>7551</v>
      </c>
      <c r="CV9" s="144">
        <v>2</v>
      </c>
      <c r="CW9" s="144">
        <v>4867</v>
      </c>
      <c r="CX9" s="146">
        <f t="shared" si="10"/>
        <v>22056</v>
      </c>
      <c r="CZ9" s="129" t="s">
        <v>61</v>
      </c>
      <c r="DA9" s="129">
        <v>21685</v>
      </c>
      <c r="DB9" s="144">
        <v>9470</v>
      </c>
      <c r="DC9" s="144">
        <v>7428</v>
      </c>
      <c r="DD9" s="144">
        <v>2</v>
      </c>
      <c r="DE9" s="144">
        <v>4785</v>
      </c>
      <c r="DG9" s="129" t="s">
        <v>61</v>
      </c>
      <c r="DH9" s="147">
        <v>2970</v>
      </c>
      <c r="DI9" s="129">
        <v>15</v>
      </c>
      <c r="DK9" s="129" t="s">
        <v>275</v>
      </c>
      <c r="DL9" s="129">
        <v>1450</v>
      </c>
      <c r="DM9" s="129">
        <f>+(DI12*100)/DL9</f>
        <v>43.586206896551722</v>
      </c>
      <c r="DO9" s="129" t="s">
        <v>275</v>
      </c>
      <c r="DP9" s="149">
        <v>3677</v>
      </c>
      <c r="DR9" s="129" t="s">
        <v>61</v>
      </c>
      <c r="DS9" s="129">
        <v>918</v>
      </c>
      <c r="DT9" s="129">
        <f t="shared" si="12"/>
        <v>24.966004895295079</v>
      </c>
    </row>
    <row r="10" spans="1:124">
      <c r="A10" s="140" t="s">
        <v>62</v>
      </c>
      <c r="B10" s="135">
        <v>195</v>
      </c>
      <c r="E10" s="131">
        <v>93.069517132418298</v>
      </c>
      <c r="F10" s="140" t="s">
        <v>62</v>
      </c>
      <c r="G10" s="135">
        <v>4727</v>
      </c>
      <c r="H10" s="135">
        <v>2187</v>
      </c>
      <c r="I10" s="135">
        <v>3097</v>
      </c>
      <c r="J10" s="135">
        <f t="shared" si="0"/>
        <v>10011</v>
      </c>
      <c r="K10" s="140" t="s">
        <v>62</v>
      </c>
      <c r="L10" s="135">
        <v>2856</v>
      </c>
      <c r="M10" s="135">
        <v>2586</v>
      </c>
      <c r="N10" s="135">
        <v>270</v>
      </c>
      <c r="P10" s="140" t="s">
        <v>62</v>
      </c>
      <c r="Q10" s="135">
        <v>5588</v>
      </c>
      <c r="R10" s="140" t="s">
        <v>62</v>
      </c>
      <c r="S10" s="135">
        <v>955</v>
      </c>
      <c r="T10" s="135">
        <v>834</v>
      </c>
      <c r="U10" s="135">
        <v>116</v>
      </c>
      <c r="V10" s="129">
        <f t="shared" si="1"/>
        <v>87.329842931937179</v>
      </c>
      <c r="X10" s="143" t="s">
        <v>62</v>
      </c>
      <c r="Y10" s="144">
        <v>6885</v>
      </c>
      <c r="Z10" s="144">
        <v>6215</v>
      </c>
      <c r="AA10" s="144">
        <v>670</v>
      </c>
      <c r="AD10" s="143" t="s">
        <v>62</v>
      </c>
      <c r="AE10" s="145">
        <v>14</v>
      </c>
      <c r="AF10" s="144">
        <v>4848</v>
      </c>
      <c r="AG10" s="144" t="s">
        <v>56</v>
      </c>
      <c r="AH10" s="144">
        <v>152</v>
      </c>
      <c r="AI10" s="144">
        <v>4696</v>
      </c>
      <c r="AK10" s="143" t="s">
        <v>62</v>
      </c>
      <c r="AL10" s="144">
        <v>1870</v>
      </c>
      <c r="AN10" s="143" t="s">
        <v>62</v>
      </c>
      <c r="AO10" s="144">
        <v>5686</v>
      </c>
      <c r="AQ10" s="143" t="s">
        <v>62</v>
      </c>
      <c r="AR10" s="144">
        <v>6476</v>
      </c>
      <c r="AS10" s="144">
        <v>25</v>
      </c>
      <c r="AT10" s="144">
        <v>0</v>
      </c>
      <c r="AU10" s="144">
        <v>65</v>
      </c>
      <c r="AV10" s="144">
        <v>8</v>
      </c>
      <c r="AW10" s="144">
        <v>5298</v>
      </c>
      <c r="AX10" s="144">
        <v>1080</v>
      </c>
      <c r="AY10" s="144">
        <f t="shared" si="2"/>
        <v>6378</v>
      </c>
      <c r="AZ10" s="144">
        <v>0</v>
      </c>
      <c r="BA10" s="144">
        <v>0</v>
      </c>
      <c r="BB10" s="146">
        <f t="shared" si="3"/>
        <v>6476</v>
      </c>
      <c r="BC10" s="143" t="s">
        <v>62</v>
      </c>
      <c r="BD10" s="144">
        <v>6476</v>
      </c>
      <c r="BE10" s="144">
        <v>469</v>
      </c>
      <c r="BF10" s="144">
        <v>3580</v>
      </c>
      <c r="BG10" s="144">
        <v>2427</v>
      </c>
      <c r="BH10" s="129">
        <f t="shared" si="4"/>
        <v>37.476837554045709</v>
      </c>
      <c r="BI10" s="143" t="s">
        <v>62</v>
      </c>
      <c r="BJ10" s="144">
        <v>548</v>
      </c>
      <c r="BK10" s="144">
        <v>286</v>
      </c>
      <c r="BL10" s="144">
        <v>0</v>
      </c>
      <c r="BM10" s="144">
        <v>0</v>
      </c>
      <c r="BN10" s="144">
        <f t="shared" si="5"/>
        <v>0</v>
      </c>
      <c r="BO10" s="143" t="s">
        <v>62</v>
      </c>
      <c r="BP10" s="144">
        <v>2158</v>
      </c>
      <c r="BR10" s="143" t="s">
        <v>62</v>
      </c>
      <c r="BS10" s="144">
        <v>176</v>
      </c>
      <c r="BT10" s="144">
        <v>108</v>
      </c>
      <c r="BU10" s="146">
        <f t="shared" si="6"/>
        <v>284</v>
      </c>
      <c r="BV10" s="143" t="s">
        <v>62</v>
      </c>
      <c r="BW10" s="144">
        <v>798</v>
      </c>
      <c r="BX10" s="144">
        <v>92</v>
      </c>
      <c r="BY10" s="146">
        <f t="shared" si="7"/>
        <v>890</v>
      </c>
      <c r="BZ10" s="140" t="s">
        <v>62</v>
      </c>
      <c r="CA10" s="135">
        <v>1451</v>
      </c>
      <c r="CB10" s="135">
        <f t="shared" si="8"/>
        <v>1646</v>
      </c>
      <c r="CC10" s="135">
        <v>117</v>
      </c>
      <c r="CD10" s="135">
        <v>149</v>
      </c>
      <c r="CE10" s="146">
        <f t="shared" si="9"/>
        <v>266</v>
      </c>
      <c r="CF10" s="140" t="s">
        <v>62</v>
      </c>
      <c r="CG10" s="135">
        <v>195</v>
      </c>
      <c r="CI10" s="143" t="s">
        <v>62</v>
      </c>
      <c r="CJ10" s="144">
        <v>23138</v>
      </c>
      <c r="CL10" s="143" t="s">
        <v>62</v>
      </c>
      <c r="CM10" s="144">
        <v>3725</v>
      </c>
      <c r="CO10" s="129">
        <v>168</v>
      </c>
      <c r="CQ10" s="142">
        <v>1115577263</v>
      </c>
      <c r="CS10" s="143" t="s">
        <v>62</v>
      </c>
      <c r="CT10" s="144">
        <v>21462</v>
      </c>
      <c r="CU10" s="144">
        <v>13188</v>
      </c>
      <c r="CV10" s="144">
        <v>1021</v>
      </c>
      <c r="CW10" s="144">
        <v>8274</v>
      </c>
      <c r="CX10" s="146">
        <f t="shared" si="10"/>
        <v>43945</v>
      </c>
      <c r="CZ10" s="129" t="s">
        <v>62</v>
      </c>
      <c r="DA10" s="129">
        <v>45513</v>
      </c>
      <c r="DB10" s="144">
        <v>22202</v>
      </c>
      <c r="DC10" s="144">
        <v>13475</v>
      </c>
      <c r="DD10" s="144">
        <v>1109</v>
      </c>
      <c r="DE10" s="144">
        <v>8727</v>
      </c>
      <c r="DG10" s="129" t="s">
        <v>62</v>
      </c>
      <c r="DH10" s="147">
        <v>6215</v>
      </c>
      <c r="DI10" s="129">
        <v>521</v>
      </c>
      <c r="DK10" s="129" t="s">
        <v>271</v>
      </c>
      <c r="DL10" s="129">
        <v>723</v>
      </c>
      <c r="DM10" s="129">
        <f>+(DI8*100)/DL10</f>
        <v>37.897648686030429</v>
      </c>
      <c r="DO10" s="129" t="s">
        <v>271</v>
      </c>
      <c r="DP10" s="149">
        <v>8217</v>
      </c>
      <c r="DR10" s="129" t="s">
        <v>62</v>
      </c>
      <c r="DS10" s="129">
        <v>1884</v>
      </c>
      <c r="DT10" s="129">
        <f t="shared" si="12"/>
        <v>22.928075940124131</v>
      </c>
    </row>
    <row r="11" spans="1:124">
      <c r="A11" s="140" t="s">
        <v>63</v>
      </c>
      <c r="B11" s="135">
        <v>220</v>
      </c>
      <c r="E11" s="131">
        <v>90.648702527822195</v>
      </c>
      <c r="F11" s="140" t="s">
        <v>63</v>
      </c>
      <c r="G11" s="135">
        <v>10399</v>
      </c>
      <c r="H11" s="135">
        <v>11630</v>
      </c>
      <c r="I11" s="135">
        <v>12354</v>
      </c>
      <c r="J11" s="135">
        <f t="shared" si="0"/>
        <v>34383</v>
      </c>
      <c r="K11" s="140" t="s">
        <v>63</v>
      </c>
      <c r="L11" s="135">
        <v>1530</v>
      </c>
      <c r="M11" s="135">
        <v>1496</v>
      </c>
      <c r="N11" s="135">
        <v>34</v>
      </c>
      <c r="P11" s="140" t="s">
        <v>63</v>
      </c>
      <c r="Q11" s="135">
        <v>12045</v>
      </c>
      <c r="R11" s="140" t="s">
        <v>63</v>
      </c>
      <c r="S11" s="135">
        <v>4387</v>
      </c>
      <c r="T11" s="135">
        <v>3138</v>
      </c>
      <c r="U11" s="135">
        <v>149</v>
      </c>
      <c r="V11" s="129">
        <f t="shared" si="1"/>
        <v>71.529519033508095</v>
      </c>
      <c r="X11" s="143" t="s">
        <v>63</v>
      </c>
      <c r="Y11" s="144">
        <v>10761</v>
      </c>
      <c r="Z11" s="144">
        <v>9562</v>
      </c>
      <c r="AA11" s="144">
        <v>1199</v>
      </c>
      <c r="AD11" s="143" t="s">
        <v>63</v>
      </c>
      <c r="AE11" s="145">
        <v>8</v>
      </c>
      <c r="AF11" s="144">
        <v>7296</v>
      </c>
      <c r="AG11" s="144">
        <v>3945</v>
      </c>
      <c r="AH11" s="144">
        <v>3351</v>
      </c>
      <c r="AI11" s="144">
        <v>0</v>
      </c>
      <c r="AK11" s="143" t="s">
        <v>63</v>
      </c>
      <c r="AL11" s="144">
        <v>1324</v>
      </c>
      <c r="AN11" s="143" t="s">
        <v>63</v>
      </c>
      <c r="AO11" s="144">
        <v>7575</v>
      </c>
      <c r="AQ11" s="143" t="s">
        <v>63</v>
      </c>
      <c r="AR11" s="144">
        <v>1956</v>
      </c>
      <c r="AS11" s="144">
        <v>2</v>
      </c>
      <c r="AT11" s="144">
        <v>0</v>
      </c>
      <c r="AU11" s="144">
        <v>21</v>
      </c>
      <c r="AV11" s="144">
        <v>5</v>
      </c>
      <c r="AW11" s="144">
        <v>1364</v>
      </c>
      <c r="AX11" s="144">
        <v>246</v>
      </c>
      <c r="AY11" s="144">
        <f t="shared" si="2"/>
        <v>1610</v>
      </c>
      <c r="AZ11" s="144">
        <v>182</v>
      </c>
      <c r="BA11" s="144">
        <v>136</v>
      </c>
      <c r="BB11" s="146">
        <f t="shared" si="3"/>
        <v>1638</v>
      </c>
      <c r="BC11" s="143" t="s">
        <v>63</v>
      </c>
      <c r="BD11" s="144">
        <v>1956</v>
      </c>
      <c r="BE11" s="144">
        <v>11</v>
      </c>
      <c r="BF11" s="144">
        <v>1736</v>
      </c>
      <c r="BG11" s="144">
        <v>209</v>
      </c>
      <c r="BH11" s="129">
        <f t="shared" si="4"/>
        <v>10.685071574642127</v>
      </c>
      <c r="BI11" s="143" t="s">
        <v>63</v>
      </c>
      <c r="BJ11" s="144">
        <v>116</v>
      </c>
      <c r="BK11" s="144">
        <v>72</v>
      </c>
      <c r="BL11" s="144">
        <v>317</v>
      </c>
      <c r="BM11" s="144">
        <v>481</v>
      </c>
      <c r="BN11" s="144">
        <f t="shared" si="5"/>
        <v>798</v>
      </c>
      <c r="BO11" s="143" t="s">
        <v>63</v>
      </c>
      <c r="BP11" s="144">
        <v>1132</v>
      </c>
      <c r="BR11" s="143" t="s">
        <v>63</v>
      </c>
      <c r="BS11" s="144">
        <v>0</v>
      </c>
      <c r="BT11" s="144">
        <v>4</v>
      </c>
      <c r="BU11" s="146">
        <f t="shared" si="6"/>
        <v>4</v>
      </c>
      <c r="BV11" s="143" t="s">
        <v>63</v>
      </c>
      <c r="BW11" s="144">
        <v>0</v>
      </c>
      <c r="BX11" s="144">
        <v>0</v>
      </c>
      <c r="BY11" s="146">
        <f t="shared" si="7"/>
        <v>0</v>
      </c>
      <c r="BZ11" s="140" t="s">
        <v>63</v>
      </c>
      <c r="CA11" s="135">
        <v>1538</v>
      </c>
      <c r="CB11" s="135">
        <f t="shared" si="8"/>
        <v>1758</v>
      </c>
      <c r="CC11" s="135">
        <v>27</v>
      </c>
      <c r="CD11" s="135">
        <v>36</v>
      </c>
      <c r="CE11" s="146">
        <f t="shared" si="9"/>
        <v>63</v>
      </c>
      <c r="CF11" s="140" t="s">
        <v>63</v>
      </c>
      <c r="CG11" s="135">
        <v>220</v>
      </c>
      <c r="CI11" s="143" t="s">
        <v>63</v>
      </c>
      <c r="CJ11" s="144">
        <v>58674</v>
      </c>
      <c r="CL11" s="143" t="s">
        <v>63</v>
      </c>
      <c r="CM11" s="144">
        <v>6013</v>
      </c>
      <c r="CO11" s="129">
        <v>194</v>
      </c>
      <c r="CQ11" s="142">
        <v>3673005727</v>
      </c>
      <c r="CS11" s="143" t="s">
        <v>63</v>
      </c>
      <c r="CT11" s="144">
        <v>58492</v>
      </c>
      <c r="CU11" s="144">
        <v>43836</v>
      </c>
      <c r="CV11" s="144">
        <v>14878</v>
      </c>
      <c r="CW11" s="144">
        <v>44452</v>
      </c>
      <c r="CX11" s="146">
        <f t="shared" si="10"/>
        <v>161658</v>
      </c>
      <c r="CZ11" s="129" t="s">
        <v>63</v>
      </c>
      <c r="DA11" s="129">
        <v>158622</v>
      </c>
      <c r="DB11" s="144">
        <v>57488</v>
      </c>
      <c r="DC11" s="144">
        <v>42998</v>
      </c>
      <c r="DD11" s="144">
        <v>14529</v>
      </c>
      <c r="DE11" s="144">
        <v>43607</v>
      </c>
      <c r="DG11" s="129" t="s">
        <v>63</v>
      </c>
      <c r="DH11" s="147">
        <v>9562</v>
      </c>
      <c r="DI11" s="147">
        <v>1914</v>
      </c>
      <c r="DK11" s="129" t="s">
        <v>272</v>
      </c>
      <c r="DL11" s="129">
        <v>153</v>
      </c>
      <c r="DM11" s="129">
        <f>+(DI9*100)/DL11</f>
        <v>9.8039215686274517</v>
      </c>
      <c r="DO11" s="129" t="s">
        <v>272</v>
      </c>
      <c r="DP11" s="149">
        <v>16637</v>
      </c>
      <c r="DR11" s="129" t="s">
        <v>63</v>
      </c>
      <c r="DS11" s="129">
        <v>2868</v>
      </c>
      <c r="DT11" s="129">
        <f t="shared" si="12"/>
        <v>17.238684859049108</v>
      </c>
    </row>
    <row r="12" spans="1:124">
      <c r="A12" s="140" t="s">
        <v>64</v>
      </c>
      <c r="B12" s="135">
        <v>370</v>
      </c>
      <c r="E12" s="131">
        <v>91.570117634490401</v>
      </c>
      <c r="F12" s="140" t="s">
        <v>64</v>
      </c>
      <c r="G12" s="135" t="s">
        <v>104</v>
      </c>
      <c r="H12" s="135" t="s">
        <v>104</v>
      </c>
      <c r="I12" s="135" t="s">
        <v>104</v>
      </c>
      <c r="J12" s="135">
        <f t="shared" si="0"/>
        <v>0</v>
      </c>
      <c r="K12" s="140" t="s">
        <v>64</v>
      </c>
      <c r="L12" s="135" t="s">
        <v>104</v>
      </c>
      <c r="M12" s="135" t="s">
        <v>104</v>
      </c>
      <c r="N12" s="135" t="s">
        <v>104</v>
      </c>
      <c r="P12" s="140" t="s">
        <v>64</v>
      </c>
      <c r="Q12" s="135" t="s">
        <v>104</v>
      </c>
      <c r="R12" s="140" t="s">
        <v>64</v>
      </c>
      <c r="S12" s="135" t="s">
        <v>104</v>
      </c>
      <c r="T12" s="135" t="s">
        <v>104</v>
      </c>
      <c r="U12" s="135" t="s">
        <v>104</v>
      </c>
      <c r="X12" s="143" t="s">
        <v>64</v>
      </c>
      <c r="Y12" s="144">
        <v>19956</v>
      </c>
      <c r="Z12" s="144">
        <v>20495</v>
      </c>
      <c r="AA12" s="144">
        <v>283</v>
      </c>
      <c r="AD12" s="143" t="s">
        <v>64</v>
      </c>
      <c r="AE12" s="145">
        <v>11</v>
      </c>
      <c r="AF12" s="144">
        <v>29336</v>
      </c>
      <c r="AG12" s="144">
        <v>7737</v>
      </c>
      <c r="AH12" s="144">
        <v>21599</v>
      </c>
      <c r="AI12" s="144">
        <v>0</v>
      </c>
      <c r="AK12" s="143" t="s">
        <v>64</v>
      </c>
      <c r="AL12" s="144">
        <v>5795</v>
      </c>
      <c r="AN12" s="143" t="s">
        <v>64</v>
      </c>
      <c r="AO12" s="144">
        <v>39257</v>
      </c>
      <c r="AQ12" s="143" t="s">
        <v>64</v>
      </c>
      <c r="AR12" s="144">
        <v>89245</v>
      </c>
      <c r="AS12" s="144">
        <v>232</v>
      </c>
      <c r="AT12" s="144">
        <v>26</v>
      </c>
      <c r="AU12" s="144">
        <v>847</v>
      </c>
      <c r="AV12" s="144">
        <v>290</v>
      </c>
      <c r="AW12" s="144">
        <v>66231</v>
      </c>
      <c r="AX12" s="144">
        <v>14120</v>
      </c>
      <c r="AY12" s="144">
        <f t="shared" si="2"/>
        <v>80351</v>
      </c>
      <c r="AZ12" s="144">
        <v>3788</v>
      </c>
      <c r="BA12" s="144">
        <v>3711</v>
      </c>
      <c r="BB12" s="146">
        <f t="shared" si="3"/>
        <v>81746</v>
      </c>
      <c r="BC12" s="143" t="s">
        <v>64</v>
      </c>
      <c r="BD12" s="144">
        <v>89245</v>
      </c>
      <c r="BE12" s="144">
        <v>1235</v>
      </c>
      <c r="BF12" s="144">
        <v>70142</v>
      </c>
      <c r="BG12" s="144">
        <v>17868</v>
      </c>
      <c r="BH12" s="129">
        <f t="shared" si="4"/>
        <v>20.021289708106895</v>
      </c>
      <c r="BI12" s="143" t="s">
        <v>64</v>
      </c>
      <c r="BJ12" s="144">
        <v>199</v>
      </c>
      <c r="BK12" s="144">
        <v>72</v>
      </c>
      <c r="BL12" s="144">
        <v>620</v>
      </c>
      <c r="BM12" s="144">
        <v>486</v>
      </c>
      <c r="BN12" s="144">
        <f t="shared" si="5"/>
        <v>1106</v>
      </c>
      <c r="BO12" s="143" t="s">
        <v>64</v>
      </c>
      <c r="BP12" s="144">
        <v>5665</v>
      </c>
      <c r="BR12" s="143" t="s">
        <v>64</v>
      </c>
      <c r="BS12" s="144">
        <v>104</v>
      </c>
      <c r="BT12" s="144">
        <v>74</v>
      </c>
      <c r="BU12" s="146">
        <f t="shared" si="6"/>
        <v>178</v>
      </c>
      <c r="BV12" s="143" t="s">
        <v>64</v>
      </c>
      <c r="BW12" s="144">
        <v>1500</v>
      </c>
      <c r="BX12" s="144">
        <v>162</v>
      </c>
      <c r="BY12" s="146">
        <f t="shared" si="7"/>
        <v>1662</v>
      </c>
      <c r="BZ12" s="140" t="s">
        <v>64</v>
      </c>
      <c r="CA12" s="135">
        <v>6822</v>
      </c>
      <c r="CB12" s="135">
        <f t="shared" si="8"/>
        <v>7192</v>
      </c>
      <c r="CC12" s="135">
        <v>281</v>
      </c>
      <c r="CD12" s="135">
        <v>407</v>
      </c>
      <c r="CE12" s="146">
        <f t="shared" si="9"/>
        <v>688</v>
      </c>
      <c r="CF12" s="140" t="s">
        <v>64</v>
      </c>
      <c r="CG12" s="135">
        <v>370</v>
      </c>
      <c r="CI12" s="143" t="s">
        <v>64</v>
      </c>
      <c r="CJ12" s="144">
        <v>179856</v>
      </c>
      <c r="CL12" s="143" t="s">
        <v>64</v>
      </c>
      <c r="CM12" s="144">
        <v>13972</v>
      </c>
      <c r="CO12" s="129">
        <v>295</v>
      </c>
      <c r="CQ12" s="142">
        <v>5197427712.5699997</v>
      </c>
      <c r="CS12" s="143" t="s">
        <v>64</v>
      </c>
      <c r="CT12" s="144">
        <v>179856</v>
      </c>
      <c r="CU12" s="144">
        <v>155039</v>
      </c>
      <c r="CV12" s="144" t="s">
        <v>66</v>
      </c>
      <c r="CW12" s="144">
        <v>24817</v>
      </c>
      <c r="CX12" s="146">
        <f t="shared" si="10"/>
        <v>359712</v>
      </c>
      <c r="CZ12" s="129" t="s">
        <v>64</v>
      </c>
      <c r="DA12" s="129">
        <v>355912</v>
      </c>
      <c r="DB12" s="144">
        <v>177956</v>
      </c>
      <c r="DC12" s="144">
        <v>153400</v>
      </c>
      <c r="DD12" s="144" t="s">
        <v>66</v>
      </c>
      <c r="DE12" s="144">
        <v>24556</v>
      </c>
      <c r="DG12" s="129" t="s">
        <v>64</v>
      </c>
      <c r="DH12" s="147">
        <v>20495</v>
      </c>
      <c r="DI12" s="129">
        <v>632</v>
      </c>
      <c r="DK12" s="129" t="s">
        <v>273</v>
      </c>
      <c r="DL12" s="129">
        <v>1618</v>
      </c>
      <c r="DM12" s="129">
        <f>+(DI10*100)/DL12</f>
        <v>32.200247218788626</v>
      </c>
      <c r="DO12" s="129" t="s">
        <v>273</v>
      </c>
      <c r="DP12" s="149">
        <v>85666</v>
      </c>
      <c r="DR12" s="129" t="s">
        <v>64</v>
      </c>
      <c r="DS12" s="129">
        <v>12156</v>
      </c>
      <c r="DT12" s="129">
        <f t="shared" si="12"/>
        <v>14.189993696448999</v>
      </c>
    </row>
    <row r="13" spans="1:124">
      <c r="A13" s="140" t="s">
        <v>65</v>
      </c>
      <c r="B13" s="135">
        <v>88</v>
      </c>
      <c r="E13" s="131">
        <v>94.045653567936299</v>
      </c>
      <c r="F13" s="140" t="s">
        <v>65</v>
      </c>
      <c r="G13" s="135">
        <v>2830</v>
      </c>
      <c r="H13" s="135">
        <v>1426</v>
      </c>
      <c r="I13" s="135">
        <v>2277</v>
      </c>
      <c r="J13" s="135">
        <f t="shared" si="0"/>
        <v>6533</v>
      </c>
      <c r="K13" s="140" t="s">
        <v>65</v>
      </c>
      <c r="L13" s="135">
        <v>816</v>
      </c>
      <c r="M13" s="135">
        <v>681</v>
      </c>
      <c r="N13" s="135">
        <v>103</v>
      </c>
      <c r="P13" s="140" t="s">
        <v>65</v>
      </c>
      <c r="Q13" s="135">
        <v>2705</v>
      </c>
      <c r="R13" s="140" t="s">
        <v>65</v>
      </c>
      <c r="S13" s="135">
        <v>487</v>
      </c>
      <c r="T13" s="135">
        <v>425</v>
      </c>
      <c r="U13" s="135">
        <v>62</v>
      </c>
      <c r="V13" s="129">
        <f t="shared" si="1"/>
        <v>87.26899383983573</v>
      </c>
      <c r="X13" s="143" t="s">
        <v>65</v>
      </c>
      <c r="Y13" s="144">
        <v>3199</v>
      </c>
      <c r="Z13" s="144">
        <v>3362</v>
      </c>
      <c r="AA13" s="144">
        <v>139</v>
      </c>
      <c r="AD13" s="143" t="s">
        <v>65</v>
      </c>
      <c r="AE13" s="145">
        <v>3</v>
      </c>
      <c r="AF13" s="144">
        <v>2092</v>
      </c>
      <c r="AG13" s="144">
        <v>888</v>
      </c>
      <c r="AH13" s="144">
        <v>1204</v>
      </c>
      <c r="AI13" s="144">
        <v>0</v>
      </c>
      <c r="AK13" s="143" t="s">
        <v>65</v>
      </c>
      <c r="AL13" s="144">
        <v>480</v>
      </c>
      <c r="AN13" s="143" t="s">
        <v>65</v>
      </c>
      <c r="AO13" s="144">
        <v>3315</v>
      </c>
      <c r="AQ13" s="143" t="s">
        <v>65</v>
      </c>
      <c r="AR13" s="144">
        <v>856</v>
      </c>
      <c r="AS13" s="144">
        <v>1</v>
      </c>
      <c r="AT13" s="144">
        <v>0</v>
      </c>
      <c r="AU13" s="144">
        <v>2</v>
      </c>
      <c r="AV13" s="144">
        <v>0</v>
      </c>
      <c r="AW13" s="144">
        <v>725</v>
      </c>
      <c r="AX13" s="144">
        <v>114</v>
      </c>
      <c r="AY13" s="144">
        <f t="shared" si="2"/>
        <v>839</v>
      </c>
      <c r="AZ13" s="144">
        <v>10</v>
      </c>
      <c r="BA13" s="144">
        <v>4</v>
      </c>
      <c r="BB13" s="146">
        <f t="shared" si="3"/>
        <v>842</v>
      </c>
      <c r="BC13" s="143" t="s">
        <v>402</v>
      </c>
      <c r="BD13" s="144">
        <v>856</v>
      </c>
      <c r="BE13" s="155">
        <v>0</v>
      </c>
      <c r="BF13" s="145">
        <v>0</v>
      </c>
      <c r="BG13" s="145">
        <v>0</v>
      </c>
      <c r="BH13" s="129">
        <f t="shared" si="4"/>
        <v>0</v>
      </c>
      <c r="BI13" s="143" t="s">
        <v>65</v>
      </c>
      <c r="BJ13" s="144">
        <v>123</v>
      </c>
      <c r="BK13" s="144">
        <v>56</v>
      </c>
      <c r="BL13" s="144">
        <v>66</v>
      </c>
      <c r="BM13" s="144">
        <v>57</v>
      </c>
      <c r="BN13" s="144">
        <f t="shared" si="5"/>
        <v>123</v>
      </c>
      <c r="BO13" s="143" t="s">
        <v>65</v>
      </c>
      <c r="BP13" s="144">
        <v>632</v>
      </c>
      <c r="BR13" s="143" t="s">
        <v>65</v>
      </c>
      <c r="BS13" s="144">
        <v>49</v>
      </c>
      <c r="BT13" s="144">
        <v>26</v>
      </c>
      <c r="BU13" s="146">
        <f t="shared" si="6"/>
        <v>75</v>
      </c>
      <c r="BV13" s="143" t="s">
        <v>65</v>
      </c>
      <c r="BW13" s="144">
        <v>226</v>
      </c>
      <c r="BX13" s="144">
        <v>40</v>
      </c>
      <c r="BY13" s="146">
        <f t="shared" si="7"/>
        <v>266</v>
      </c>
      <c r="BZ13" s="140" t="s">
        <v>65</v>
      </c>
      <c r="CA13" s="135">
        <v>508</v>
      </c>
      <c r="CB13" s="135">
        <f t="shared" si="8"/>
        <v>596</v>
      </c>
      <c r="CC13" s="135">
        <v>32</v>
      </c>
      <c r="CD13" s="135">
        <v>61</v>
      </c>
      <c r="CE13" s="146">
        <f t="shared" si="9"/>
        <v>93</v>
      </c>
      <c r="CF13" s="140" t="s">
        <v>65</v>
      </c>
      <c r="CG13" s="135">
        <v>88</v>
      </c>
      <c r="CI13" s="143" t="s">
        <v>65</v>
      </c>
      <c r="CJ13" s="144">
        <v>24924</v>
      </c>
      <c r="CL13" s="143" t="s">
        <v>65</v>
      </c>
      <c r="CM13" s="144">
        <v>980</v>
      </c>
      <c r="CO13" s="129">
        <v>69</v>
      </c>
      <c r="CQ13" s="142">
        <v>487235763</v>
      </c>
      <c r="CS13" s="143" t="s">
        <v>65</v>
      </c>
      <c r="CT13" s="144">
        <v>24924</v>
      </c>
      <c r="CU13" s="144">
        <v>24921</v>
      </c>
      <c r="CV13" s="144">
        <v>3208</v>
      </c>
      <c r="CW13" s="144">
        <v>20498</v>
      </c>
      <c r="CX13" s="146">
        <f t="shared" si="10"/>
        <v>73551</v>
      </c>
      <c r="CZ13" s="129" t="s">
        <v>65</v>
      </c>
      <c r="DA13" s="129">
        <v>73600</v>
      </c>
      <c r="DB13" s="144">
        <v>24916</v>
      </c>
      <c r="DC13" s="144">
        <v>24916</v>
      </c>
      <c r="DD13" s="144">
        <v>3278</v>
      </c>
      <c r="DE13" s="144">
        <v>20490</v>
      </c>
      <c r="DG13" s="129" t="s">
        <v>65</v>
      </c>
      <c r="DH13" s="147">
        <v>3362</v>
      </c>
      <c r="DI13" s="129">
        <v>250</v>
      </c>
      <c r="DK13" s="129" t="s">
        <v>276</v>
      </c>
      <c r="DL13" s="129">
        <v>611</v>
      </c>
      <c r="DM13" s="129">
        <f t="shared" si="11"/>
        <v>40.916530278232408</v>
      </c>
      <c r="DO13" s="129" t="s">
        <v>276</v>
      </c>
      <c r="DP13" s="149">
        <v>11501</v>
      </c>
      <c r="DR13" s="129" t="s">
        <v>65</v>
      </c>
      <c r="DS13" s="129">
        <v>1645</v>
      </c>
      <c r="DT13" s="129">
        <f t="shared" si="12"/>
        <v>14.303104077906269</v>
      </c>
    </row>
    <row r="14" spans="1:124">
      <c r="A14" s="140" t="s">
        <v>67</v>
      </c>
      <c r="B14" s="135">
        <v>281</v>
      </c>
      <c r="E14" s="131">
        <v>93.429640135862201</v>
      </c>
      <c r="F14" s="140" t="s">
        <v>67</v>
      </c>
      <c r="G14" s="135">
        <v>7818</v>
      </c>
      <c r="H14" s="135">
        <v>7444</v>
      </c>
      <c r="I14" s="135">
        <v>7989</v>
      </c>
      <c r="J14" s="135">
        <f t="shared" si="0"/>
        <v>23251</v>
      </c>
      <c r="K14" s="140" t="s">
        <v>67</v>
      </c>
      <c r="L14" s="135">
        <v>3363</v>
      </c>
      <c r="M14" s="135">
        <v>3392</v>
      </c>
      <c r="N14" s="135">
        <v>271</v>
      </c>
      <c r="P14" s="140" t="s">
        <v>67</v>
      </c>
      <c r="Q14" s="135">
        <v>9830</v>
      </c>
      <c r="R14" s="140" t="s">
        <v>67</v>
      </c>
      <c r="S14" s="135">
        <v>2465</v>
      </c>
      <c r="T14" s="135">
        <v>2341</v>
      </c>
      <c r="U14" s="135">
        <v>124</v>
      </c>
      <c r="V14" s="129">
        <f t="shared" si="1"/>
        <v>94.969574036511148</v>
      </c>
      <c r="X14" s="143" t="s">
        <v>67</v>
      </c>
      <c r="Y14" s="144">
        <v>5906</v>
      </c>
      <c r="Z14" s="144">
        <v>5817</v>
      </c>
      <c r="AA14" s="144">
        <v>991</v>
      </c>
      <c r="AD14" s="143" t="s">
        <v>67</v>
      </c>
      <c r="AE14" s="145">
        <v>10</v>
      </c>
      <c r="AF14" s="144">
        <v>5689</v>
      </c>
      <c r="AG14" s="144">
        <v>3491</v>
      </c>
      <c r="AH14" s="144">
        <v>2198</v>
      </c>
      <c r="AI14" s="144">
        <v>0</v>
      </c>
      <c r="AK14" s="143" t="s">
        <v>67</v>
      </c>
      <c r="AL14" s="144">
        <v>2091</v>
      </c>
      <c r="AN14" s="143" t="s">
        <v>67</v>
      </c>
      <c r="AO14" s="144">
        <v>4270</v>
      </c>
      <c r="AQ14" s="143" t="s">
        <v>67</v>
      </c>
      <c r="AR14" s="144">
        <v>1298</v>
      </c>
      <c r="AS14" s="144">
        <v>4</v>
      </c>
      <c r="AT14" s="144">
        <v>0</v>
      </c>
      <c r="AU14" s="144">
        <v>11</v>
      </c>
      <c r="AV14" s="144">
        <v>0</v>
      </c>
      <c r="AW14" s="144">
        <v>1213</v>
      </c>
      <c r="AX14" s="144">
        <v>70</v>
      </c>
      <c r="AY14" s="144">
        <f t="shared" si="2"/>
        <v>1283</v>
      </c>
      <c r="AZ14" s="144">
        <v>0</v>
      </c>
      <c r="BA14" s="144">
        <v>0</v>
      </c>
      <c r="BB14" s="146">
        <f t="shared" si="3"/>
        <v>1298</v>
      </c>
      <c r="BC14" s="143" t="s">
        <v>67</v>
      </c>
      <c r="BD14" s="144">
        <v>1298</v>
      </c>
      <c r="BE14" s="144">
        <v>70</v>
      </c>
      <c r="BF14" s="144">
        <v>735</v>
      </c>
      <c r="BG14" s="144">
        <v>493</v>
      </c>
      <c r="BH14" s="129">
        <f t="shared" si="4"/>
        <v>37.981510015408318</v>
      </c>
      <c r="BI14" s="143" t="s">
        <v>67</v>
      </c>
      <c r="BJ14" s="144">
        <v>48</v>
      </c>
      <c r="BK14" s="144">
        <v>44</v>
      </c>
      <c r="BL14" s="144">
        <v>167</v>
      </c>
      <c r="BM14" s="144">
        <v>153</v>
      </c>
      <c r="BN14" s="144">
        <f t="shared" si="5"/>
        <v>320</v>
      </c>
      <c r="BO14" s="143" t="s">
        <v>403</v>
      </c>
      <c r="BP14" s="144">
        <v>1334</v>
      </c>
      <c r="BR14" s="143" t="s">
        <v>403</v>
      </c>
      <c r="BS14" s="144">
        <v>158</v>
      </c>
      <c r="BT14" s="144">
        <v>43</v>
      </c>
      <c r="BU14" s="146">
        <f t="shared" si="6"/>
        <v>201</v>
      </c>
      <c r="BV14" s="143" t="s">
        <v>403</v>
      </c>
      <c r="BW14" s="144" t="s">
        <v>68</v>
      </c>
      <c r="BX14" s="144" t="s">
        <v>68</v>
      </c>
      <c r="BY14" s="146" t="e">
        <f t="shared" si="7"/>
        <v>#VALUE!</v>
      </c>
      <c r="BZ14" s="140" t="s">
        <v>67</v>
      </c>
      <c r="CA14" s="135">
        <v>1859</v>
      </c>
      <c r="CB14" s="135">
        <f t="shared" si="8"/>
        <v>2140</v>
      </c>
      <c r="CC14" s="135">
        <v>148</v>
      </c>
      <c r="CD14" s="135">
        <v>238</v>
      </c>
      <c r="CE14" s="146">
        <f t="shared" si="9"/>
        <v>386</v>
      </c>
      <c r="CF14" s="140" t="s">
        <v>67</v>
      </c>
      <c r="CG14" s="135">
        <v>281</v>
      </c>
      <c r="CI14" s="143" t="s">
        <v>67</v>
      </c>
      <c r="CJ14" s="144">
        <v>94995</v>
      </c>
      <c r="CL14" s="143" t="s">
        <v>67</v>
      </c>
      <c r="CM14" s="144">
        <v>3912</v>
      </c>
      <c r="CO14" s="129">
        <v>261</v>
      </c>
      <c r="CQ14" s="142">
        <v>1787212198.02</v>
      </c>
      <c r="CS14" s="143" t="s">
        <v>67</v>
      </c>
      <c r="CT14" s="144">
        <v>93670</v>
      </c>
      <c r="CU14" s="144">
        <v>84487</v>
      </c>
      <c r="CV14" s="144">
        <v>34416</v>
      </c>
      <c r="CW14" s="144">
        <v>43170</v>
      </c>
      <c r="CX14" s="146">
        <f t="shared" si="10"/>
        <v>255743</v>
      </c>
      <c r="CZ14" s="129" t="s">
        <v>250</v>
      </c>
      <c r="DA14" s="129">
        <v>256829</v>
      </c>
      <c r="DB14" s="144">
        <v>94307</v>
      </c>
      <c r="DC14" s="144">
        <v>85073</v>
      </c>
      <c r="DD14" s="144">
        <v>34229</v>
      </c>
      <c r="DE14" s="144">
        <v>43220</v>
      </c>
      <c r="DG14" s="129" t="s">
        <v>67</v>
      </c>
      <c r="DH14" s="147">
        <v>5817</v>
      </c>
      <c r="DI14" s="129">
        <v>401</v>
      </c>
      <c r="DK14" s="129" t="s">
        <v>277</v>
      </c>
      <c r="DL14" s="129">
        <v>2182</v>
      </c>
      <c r="DM14" s="129">
        <f t="shared" si="11"/>
        <v>18.377635197066912</v>
      </c>
      <c r="DO14" s="129" t="s">
        <v>277</v>
      </c>
      <c r="DP14" s="149">
        <v>33785</v>
      </c>
      <c r="DR14" s="129" t="s">
        <v>67</v>
      </c>
      <c r="DS14" s="129">
        <v>2396</v>
      </c>
      <c r="DT14" s="129">
        <f t="shared" si="12"/>
        <v>7.0919046914311084</v>
      </c>
    </row>
    <row r="15" spans="1:124">
      <c r="A15" s="140" t="s">
        <v>69</v>
      </c>
      <c r="B15" s="135">
        <v>175</v>
      </c>
      <c r="E15" s="131">
        <v>95.783963222390895</v>
      </c>
      <c r="F15" s="140" t="s">
        <v>69</v>
      </c>
      <c r="G15" s="135">
        <v>2513</v>
      </c>
      <c r="H15" s="135">
        <v>910</v>
      </c>
      <c r="I15" s="135">
        <v>2513</v>
      </c>
      <c r="J15" s="135">
        <f t="shared" si="0"/>
        <v>5936</v>
      </c>
      <c r="K15" s="140" t="s">
        <v>69</v>
      </c>
      <c r="L15" s="135">
        <v>2801</v>
      </c>
      <c r="M15" s="135">
        <v>2904</v>
      </c>
      <c r="N15" s="135">
        <v>580</v>
      </c>
      <c r="P15" s="140" t="s">
        <v>69</v>
      </c>
      <c r="Q15" s="135">
        <v>2911</v>
      </c>
      <c r="R15" s="140" t="s">
        <v>69</v>
      </c>
      <c r="S15" s="135">
        <v>354</v>
      </c>
      <c r="T15" s="135">
        <v>307</v>
      </c>
      <c r="U15" s="135">
        <v>45</v>
      </c>
      <c r="V15" s="129">
        <f t="shared" si="1"/>
        <v>86.723163841807903</v>
      </c>
      <c r="X15" s="143" t="s">
        <v>69</v>
      </c>
      <c r="Y15" s="144">
        <v>5766</v>
      </c>
      <c r="Z15" s="144">
        <v>5272</v>
      </c>
      <c r="AA15" s="144">
        <v>549</v>
      </c>
      <c r="AD15" s="143" t="s">
        <v>69</v>
      </c>
      <c r="AE15" s="145">
        <v>15</v>
      </c>
      <c r="AF15" s="144">
        <v>3804</v>
      </c>
      <c r="AG15" s="144" t="s">
        <v>56</v>
      </c>
      <c r="AH15" s="144" t="s">
        <v>56</v>
      </c>
      <c r="AI15" s="144">
        <v>3804</v>
      </c>
      <c r="AK15" s="143" t="s">
        <v>69</v>
      </c>
      <c r="AL15" s="144">
        <v>868</v>
      </c>
      <c r="AN15" s="143" t="s">
        <v>69</v>
      </c>
      <c r="AO15" s="144">
        <v>5692</v>
      </c>
      <c r="AQ15" s="143" t="s">
        <v>69</v>
      </c>
      <c r="AR15" s="144">
        <v>3520</v>
      </c>
      <c r="AS15" s="144">
        <v>100</v>
      </c>
      <c r="AT15" s="144">
        <v>6</v>
      </c>
      <c r="AU15" s="144">
        <v>101</v>
      </c>
      <c r="AV15" s="144">
        <v>4</v>
      </c>
      <c r="AW15" s="144">
        <v>2990</v>
      </c>
      <c r="AX15" s="144">
        <v>226</v>
      </c>
      <c r="AY15" s="144">
        <f t="shared" si="2"/>
        <v>3216</v>
      </c>
      <c r="AZ15" s="144">
        <v>51</v>
      </c>
      <c r="BA15" s="144">
        <v>42</v>
      </c>
      <c r="BB15" s="146">
        <f t="shared" si="3"/>
        <v>3427</v>
      </c>
      <c r="BC15" s="143" t="s">
        <v>69</v>
      </c>
      <c r="BD15" s="144">
        <v>3520</v>
      </c>
      <c r="BE15" s="144">
        <v>915</v>
      </c>
      <c r="BF15" s="144">
        <v>1879</v>
      </c>
      <c r="BG15" s="144">
        <v>726</v>
      </c>
      <c r="BH15" s="129">
        <f t="shared" si="4"/>
        <v>20.625</v>
      </c>
      <c r="BI15" s="143" t="s">
        <v>69</v>
      </c>
      <c r="BJ15" s="144">
        <v>76</v>
      </c>
      <c r="BK15" s="144">
        <v>36</v>
      </c>
      <c r="BL15" s="144">
        <v>120</v>
      </c>
      <c r="BM15" s="144">
        <v>93</v>
      </c>
      <c r="BN15" s="144">
        <f t="shared" si="5"/>
        <v>213</v>
      </c>
      <c r="BO15" s="143" t="s">
        <v>69</v>
      </c>
      <c r="BP15" s="144">
        <v>1761</v>
      </c>
      <c r="BR15" s="143" t="s">
        <v>69</v>
      </c>
      <c r="BS15" s="144">
        <v>131</v>
      </c>
      <c r="BT15" s="144">
        <v>105</v>
      </c>
      <c r="BU15" s="146">
        <f t="shared" si="6"/>
        <v>236</v>
      </c>
      <c r="BV15" s="143" t="s">
        <v>69</v>
      </c>
      <c r="BW15" s="144">
        <v>636</v>
      </c>
      <c r="BX15" s="144">
        <v>74</v>
      </c>
      <c r="BY15" s="146">
        <f t="shared" si="7"/>
        <v>710</v>
      </c>
      <c r="BZ15" s="140" t="s">
        <v>69</v>
      </c>
      <c r="CA15" s="135">
        <v>1199</v>
      </c>
      <c r="CB15" s="135">
        <f t="shared" si="8"/>
        <v>1374</v>
      </c>
      <c r="CC15" s="135">
        <v>122</v>
      </c>
      <c r="CD15" s="135">
        <v>149</v>
      </c>
      <c r="CE15" s="146">
        <f t="shared" si="9"/>
        <v>271</v>
      </c>
      <c r="CF15" s="140" t="s">
        <v>69</v>
      </c>
      <c r="CG15" s="135">
        <v>175</v>
      </c>
      <c r="CI15" s="143" t="s">
        <v>69</v>
      </c>
      <c r="CJ15" s="144">
        <v>39136</v>
      </c>
      <c r="CL15" s="143" t="s">
        <v>69</v>
      </c>
      <c r="CM15" s="144">
        <v>2542</v>
      </c>
      <c r="CO15" s="129">
        <v>153</v>
      </c>
      <c r="CQ15" s="142">
        <v>65693704</v>
      </c>
      <c r="CS15" s="143" t="s">
        <v>69</v>
      </c>
      <c r="CT15" s="144">
        <v>24409</v>
      </c>
      <c r="CU15" s="144">
        <v>10444</v>
      </c>
      <c r="CV15" s="144" t="s">
        <v>56</v>
      </c>
      <c r="CW15" s="144">
        <v>13965</v>
      </c>
      <c r="CX15" s="146">
        <f t="shared" si="10"/>
        <v>48818</v>
      </c>
      <c r="CZ15" s="129" t="s">
        <v>69</v>
      </c>
      <c r="DA15" s="129">
        <v>55881</v>
      </c>
      <c r="DB15" s="144">
        <v>39136</v>
      </c>
      <c r="DC15" s="144">
        <v>16745</v>
      </c>
      <c r="DD15" s="144" t="s">
        <v>56</v>
      </c>
      <c r="DE15" s="144" t="s">
        <v>56</v>
      </c>
      <c r="DG15" s="129" t="s">
        <v>69</v>
      </c>
      <c r="DH15" s="147">
        <v>5272</v>
      </c>
      <c r="DI15" s="129">
        <v>330</v>
      </c>
      <c r="DK15" s="129" t="s">
        <v>278</v>
      </c>
      <c r="DL15" s="129">
        <v>2197</v>
      </c>
      <c r="DM15" s="129">
        <f t="shared" si="11"/>
        <v>15.020482476103778</v>
      </c>
      <c r="DO15" s="129" t="s">
        <v>278</v>
      </c>
      <c r="DP15" s="149">
        <v>14019</v>
      </c>
      <c r="DR15" s="129" t="s">
        <v>69</v>
      </c>
      <c r="DS15" s="129">
        <v>617</v>
      </c>
      <c r="DT15" s="129">
        <f t="shared" si="12"/>
        <v>4.4011698409301658</v>
      </c>
    </row>
    <row r="16" spans="1:124">
      <c r="A16" s="140" t="s">
        <v>70</v>
      </c>
      <c r="B16" s="135">
        <v>66</v>
      </c>
      <c r="E16" s="131">
        <v>87.169418301369404</v>
      </c>
      <c r="F16" s="140" t="s">
        <v>70</v>
      </c>
      <c r="G16" s="135">
        <v>4045</v>
      </c>
      <c r="H16" s="135">
        <v>2342</v>
      </c>
      <c r="I16" s="135">
        <v>4563</v>
      </c>
      <c r="J16" s="135">
        <f t="shared" si="0"/>
        <v>10950</v>
      </c>
      <c r="K16" s="140" t="s">
        <v>70</v>
      </c>
      <c r="L16" s="135">
        <v>2036</v>
      </c>
      <c r="M16" s="135">
        <v>1955</v>
      </c>
      <c r="N16" s="135">
        <v>416</v>
      </c>
      <c r="P16" s="140" t="s">
        <v>70</v>
      </c>
      <c r="Q16" s="135">
        <v>5347</v>
      </c>
      <c r="R16" s="140" t="s">
        <v>70</v>
      </c>
      <c r="S16" s="135">
        <v>1450</v>
      </c>
      <c r="T16" s="135">
        <v>1121</v>
      </c>
      <c r="U16" s="135">
        <v>329</v>
      </c>
      <c r="V16" s="129">
        <f t="shared" si="1"/>
        <v>77.310344827586206</v>
      </c>
      <c r="X16" s="143" t="s">
        <v>70</v>
      </c>
      <c r="Y16" s="144">
        <v>3684</v>
      </c>
      <c r="Z16" s="144">
        <v>4249</v>
      </c>
      <c r="AA16" s="144">
        <v>281</v>
      </c>
      <c r="AD16" s="143" t="s">
        <v>70</v>
      </c>
      <c r="AE16" s="145">
        <v>12</v>
      </c>
      <c r="AF16" s="144">
        <v>1886</v>
      </c>
      <c r="AG16" s="144" t="s">
        <v>56</v>
      </c>
      <c r="AH16" s="144" t="s">
        <v>56</v>
      </c>
      <c r="AI16" s="144">
        <v>1886</v>
      </c>
      <c r="AK16" s="143" t="s">
        <v>70</v>
      </c>
      <c r="AL16" s="144">
        <v>400</v>
      </c>
      <c r="AN16" s="143" t="s">
        <v>70</v>
      </c>
      <c r="AO16" s="144">
        <v>3779</v>
      </c>
      <c r="AQ16" s="143" t="s">
        <v>70</v>
      </c>
      <c r="AR16" s="144">
        <v>3584</v>
      </c>
      <c r="AS16" s="144">
        <v>12</v>
      </c>
      <c r="AT16" s="144">
        <v>1</v>
      </c>
      <c r="AU16" s="144">
        <v>102</v>
      </c>
      <c r="AV16" s="144">
        <v>22</v>
      </c>
      <c r="AW16" s="144">
        <v>3026</v>
      </c>
      <c r="AX16" s="144">
        <v>341</v>
      </c>
      <c r="AY16" s="144">
        <f t="shared" si="2"/>
        <v>3367</v>
      </c>
      <c r="AZ16" s="144">
        <v>31</v>
      </c>
      <c r="BA16" s="144">
        <v>49</v>
      </c>
      <c r="BB16" s="146">
        <f t="shared" si="3"/>
        <v>3504</v>
      </c>
      <c r="BC16" s="143" t="s">
        <v>70</v>
      </c>
      <c r="BD16" s="144">
        <v>3584</v>
      </c>
      <c r="BE16" s="144">
        <v>60</v>
      </c>
      <c r="BF16" s="144">
        <v>2731</v>
      </c>
      <c r="BG16" s="144">
        <v>793</v>
      </c>
      <c r="BH16" s="129">
        <f t="shared" si="4"/>
        <v>22.126116071428573</v>
      </c>
      <c r="BI16" s="143" t="s">
        <v>70</v>
      </c>
      <c r="BJ16" s="144">
        <v>34</v>
      </c>
      <c r="BK16" s="144">
        <v>2</v>
      </c>
      <c r="BL16" s="144">
        <v>97</v>
      </c>
      <c r="BM16" s="144">
        <v>60</v>
      </c>
      <c r="BN16" s="144">
        <f t="shared" si="5"/>
        <v>157</v>
      </c>
      <c r="BO16" s="143" t="s">
        <v>70</v>
      </c>
      <c r="BP16" s="144">
        <v>570</v>
      </c>
      <c r="BR16" s="143" t="s">
        <v>70</v>
      </c>
      <c r="BS16" s="144">
        <v>0</v>
      </c>
      <c r="BT16" s="144">
        <v>0</v>
      </c>
      <c r="BU16" s="146">
        <f t="shared" si="6"/>
        <v>0</v>
      </c>
      <c r="BV16" s="143" t="s">
        <v>70</v>
      </c>
      <c r="BW16" s="144">
        <v>59</v>
      </c>
      <c r="BX16" s="144">
        <v>10</v>
      </c>
      <c r="BY16" s="146">
        <f t="shared" si="7"/>
        <v>69</v>
      </c>
      <c r="BZ16" s="140" t="s">
        <v>70</v>
      </c>
      <c r="CA16" s="135">
        <v>880</v>
      </c>
      <c r="CB16" s="135">
        <f t="shared" si="8"/>
        <v>946</v>
      </c>
      <c r="CC16" s="135">
        <v>28</v>
      </c>
      <c r="CD16" s="135">
        <v>73</v>
      </c>
      <c r="CE16" s="146">
        <f t="shared" si="9"/>
        <v>101</v>
      </c>
      <c r="CF16" s="140" t="s">
        <v>70</v>
      </c>
      <c r="CG16" s="135">
        <v>66</v>
      </c>
      <c r="CI16" s="143" t="s">
        <v>70</v>
      </c>
      <c r="CJ16" s="144">
        <v>31826</v>
      </c>
      <c r="CL16" s="143" t="s">
        <v>70</v>
      </c>
      <c r="CM16" s="144">
        <v>1069</v>
      </c>
      <c r="CO16" s="129">
        <v>54</v>
      </c>
      <c r="CQ16" s="142">
        <v>68117643.209999993</v>
      </c>
      <c r="CS16" s="143" t="s">
        <v>70</v>
      </c>
      <c r="CT16" s="144">
        <v>30675</v>
      </c>
      <c r="CU16" s="144">
        <v>18342</v>
      </c>
      <c r="CV16" s="144">
        <v>452</v>
      </c>
      <c r="CW16" s="144">
        <v>41839</v>
      </c>
      <c r="CX16" s="146">
        <f t="shared" si="10"/>
        <v>91308</v>
      </c>
      <c r="CZ16" s="129" t="s">
        <v>70</v>
      </c>
      <c r="DA16" s="129">
        <v>97808</v>
      </c>
      <c r="DB16" s="144">
        <v>31787</v>
      </c>
      <c r="DC16" s="144">
        <v>20633</v>
      </c>
      <c r="DD16" s="144">
        <v>487</v>
      </c>
      <c r="DE16" s="144">
        <v>44901</v>
      </c>
      <c r="DG16" s="129" t="s">
        <v>70</v>
      </c>
      <c r="DH16" s="147">
        <v>4249</v>
      </c>
      <c r="DI16" s="129">
        <v>208</v>
      </c>
      <c r="DK16" s="129" t="s">
        <v>279</v>
      </c>
      <c r="DL16" s="129">
        <v>738</v>
      </c>
      <c r="DM16" s="129">
        <f t="shared" si="11"/>
        <v>28.184281842818429</v>
      </c>
      <c r="DO16" s="129" t="s">
        <v>279</v>
      </c>
      <c r="DP16" s="149">
        <v>9368</v>
      </c>
      <c r="DR16" s="129" t="s">
        <v>70</v>
      </c>
      <c r="DS16" s="129">
        <v>808</v>
      </c>
      <c r="DT16" s="129">
        <f t="shared" si="12"/>
        <v>8.6251067463706228</v>
      </c>
    </row>
    <row r="17" spans="1:124">
      <c r="A17" s="140" t="s">
        <v>71</v>
      </c>
      <c r="B17" s="135">
        <v>228</v>
      </c>
      <c r="E17" s="131">
        <v>94.790976384747793</v>
      </c>
      <c r="F17" s="140" t="s">
        <v>71</v>
      </c>
      <c r="G17" s="135">
        <v>11755</v>
      </c>
      <c r="H17" s="135">
        <v>7181</v>
      </c>
      <c r="I17" s="135">
        <v>7780</v>
      </c>
      <c r="J17" s="135">
        <f t="shared" si="0"/>
        <v>26716</v>
      </c>
      <c r="K17" s="140" t="s">
        <v>71</v>
      </c>
      <c r="L17" s="135">
        <v>8599</v>
      </c>
      <c r="M17" s="135">
        <v>9874</v>
      </c>
      <c r="N17" s="135" t="s">
        <v>56</v>
      </c>
      <c r="P17" s="140" t="s">
        <v>71</v>
      </c>
      <c r="Q17" s="135">
        <v>11031</v>
      </c>
      <c r="R17" s="140" t="s">
        <v>71</v>
      </c>
      <c r="S17" s="135">
        <v>3696</v>
      </c>
      <c r="T17" s="135">
        <v>3258</v>
      </c>
      <c r="U17" s="135">
        <v>424</v>
      </c>
      <c r="V17" s="129">
        <f t="shared" si="1"/>
        <v>88.149350649350637</v>
      </c>
      <c r="X17" s="143" t="s">
        <v>71</v>
      </c>
      <c r="Y17" s="144">
        <v>17190</v>
      </c>
      <c r="Z17" s="144">
        <v>12771</v>
      </c>
      <c r="AA17" s="144">
        <v>4419</v>
      </c>
      <c r="AD17" s="143" t="s">
        <v>71</v>
      </c>
      <c r="AE17" s="145">
        <v>12</v>
      </c>
      <c r="AF17" s="144">
        <v>9623</v>
      </c>
      <c r="AG17" s="144" t="s">
        <v>56</v>
      </c>
      <c r="AH17" s="144" t="s">
        <v>56</v>
      </c>
      <c r="AI17" s="144">
        <v>9623</v>
      </c>
      <c r="AK17" s="143" t="s">
        <v>71</v>
      </c>
      <c r="AL17" s="144">
        <v>2101</v>
      </c>
      <c r="AN17" s="143" t="s">
        <v>71</v>
      </c>
      <c r="AO17" s="144">
        <v>17542</v>
      </c>
      <c r="AQ17" s="143" t="s">
        <v>71</v>
      </c>
      <c r="AR17" s="144">
        <v>5868</v>
      </c>
      <c r="AS17" s="144">
        <v>29</v>
      </c>
      <c r="AT17" s="144">
        <v>1</v>
      </c>
      <c r="AU17" s="144">
        <v>228</v>
      </c>
      <c r="AV17" s="144">
        <v>1</v>
      </c>
      <c r="AW17" s="144">
        <v>4882</v>
      </c>
      <c r="AX17" s="144">
        <v>727</v>
      </c>
      <c r="AY17" s="144">
        <f t="shared" si="2"/>
        <v>5609</v>
      </c>
      <c r="AZ17" s="144">
        <v>0</v>
      </c>
      <c r="BA17" s="144">
        <v>0</v>
      </c>
      <c r="BB17" s="146">
        <f t="shared" si="3"/>
        <v>5868</v>
      </c>
      <c r="BC17" s="143" t="s">
        <v>71</v>
      </c>
      <c r="BD17" s="144">
        <v>5868</v>
      </c>
      <c r="BE17" s="144" t="s">
        <v>56</v>
      </c>
      <c r="BF17" s="144" t="s">
        <v>56</v>
      </c>
      <c r="BG17" s="144" t="s">
        <v>56</v>
      </c>
      <c r="BH17" s="129" t="e">
        <f t="shared" si="4"/>
        <v>#VALUE!</v>
      </c>
      <c r="BI17" s="143" t="s">
        <v>71</v>
      </c>
      <c r="BJ17" s="144">
        <v>289</v>
      </c>
      <c r="BK17" s="144">
        <v>178</v>
      </c>
      <c r="BL17" s="144">
        <v>233</v>
      </c>
      <c r="BM17" s="144">
        <v>175</v>
      </c>
      <c r="BN17" s="144">
        <f t="shared" si="5"/>
        <v>408</v>
      </c>
      <c r="BO17" s="143" t="s">
        <v>71</v>
      </c>
      <c r="BP17" s="144">
        <v>2877</v>
      </c>
      <c r="BR17" s="143" t="s">
        <v>71</v>
      </c>
      <c r="BS17" s="144">
        <v>3</v>
      </c>
      <c r="BT17" s="144">
        <v>13</v>
      </c>
      <c r="BU17" s="146">
        <f t="shared" si="6"/>
        <v>16</v>
      </c>
      <c r="BV17" s="143" t="s">
        <v>71</v>
      </c>
      <c r="BW17" s="144">
        <v>1057</v>
      </c>
      <c r="BX17" s="144">
        <v>76</v>
      </c>
      <c r="BY17" s="146">
        <f t="shared" si="7"/>
        <v>1133</v>
      </c>
      <c r="BZ17" s="140" t="s">
        <v>71</v>
      </c>
      <c r="CA17" s="135">
        <v>1927</v>
      </c>
      <c r="CB17" s="135">
        <f t="shared" si="8"/>
        <v>2155</v>
      </c>
      <c r="CC17" s="135">
        <v>120</v>
      </c>
      <c r="CD17" s="135">
        <v>70</v>
      </c>
      <c r="CE17" s="146">
        <f t="shared" si="9"/>
        <v>190</v>
      </c>
      <c r="CF17" s="140" t="s">
        <v>71</v>
      </c>
      <c r="CG17" s="135">
        <v>228</v>
      </c>
      <c r="CI17" s="143" t="s">
        <v>71</v>
      </c>
      <c r="CJ17" s="144">
        <v>91577</v>
      </c>
      <c r="CL17" s="143" t="s">
        <v>71</v>
      </c>
      <c r="CM17" s="144">
        <v>12110</v>
      </c>
      <c r="CO17" s="129">
        <v>194</v>
      </c>
      <c r="CQ17" s="142">
        <v>5771998653</v>
      </c>
      <c r="CS17" s="143" t="s">
        <v>71</v>
      </c>
      <c r="CT17" s="144">
        <v>91577</v>
      </c>
      <c r="CU17" s="144">
        <v>33549</v>
      </c>
      <c r="CV17" s="144" t="s">
        <v>56</v>
      </c>
      <c r="CW17" s="144">
        <v>135568</v>
      </c>
      <c r="CX17" s="146">
        <f t="shared" si="10"/>
        <v>260694</v>
      </c>
      <c r="CZ17" s="129" t="s">
        <v>71</v>
      </c>
      <c r="DA17" s="129">
        <v>242089</v>
      </c>
      <c r="DB17" s="144">
        <v>90662</v>
      </c>
      <c r="DC17" s="144">
        <v>23147</v>
      </c>
      <c r="DD17" s="144" t="s">
        <v>56</v>
      </c>
      <c r="DE17" s="144">
        <v>128280</v>
      </c>
      <c r="DG17" s="129" t="s">
        <v>71</v>
      </c>
      <c r="DH17" s="147">
        <v>12771</v>
      </c>
      <c r="DI17" s="129">
        <v>889</v>
      </c>
      <c r="DK17" s="129" t="s">
        <v>280</v>
      </c>
      <c r="DL17" s="129">
        <v>1698</v>
      </c>
      <c r="DM17" s="129">
        <f t="shared" si="11"/>
        <v>52.355712603062429</v>
      </c>
      <c r="DO17" s="129" t="s">
        <v>280</v>
      </c>
      <c r="DP17" s="149">
        <v>31975</v>
      </c>
      <c r="DR17" s="129" t="s">
        <v>71</v>
      </c>
      <c r="DS17" s="129">
        <v>6499</v>
      </c>
      <c r="DT17" s="129">
        <f t="shared" si="12"/>
        <v>20.32525410476935</v>
      </c>
    </row>
    <row r="18" spans="1:124">
      <c r="A18" s="140" t="s">
        <v>72</v>
      </c>
      <c r="B18" s="135">
        <v>400</v>
      </c>
      <c r="E18" s="131">
        <v>93.6395794406627</v>
      </c>
      <c r="F18" s="140" t="s">
        <v>72</v>
      </c>
      <c r="G18" s="135">
        <v>11953</v>
      </c>
      <c r="H18" s="135">
        <v>8657</v>
      </c>
      <c r="I18" s="135">
        <v>9834</v>
      </c>
      <c r="J18" s="135">
        <f t="shared" si="0"/>
        <v>30444</v>
      </c>
      <c r="K18" s="140" t="s">
        <v>72</v>
      </c>
      <c r="L18" s="135">
        <v>5992</v>
      </c>
      <c r="M18" s="135">
        <v>5781</v>
      </c>
      <c r="N18" s="135">
        <v>211</v>
      </c>
      <c r="P18" s="140" t="s">
        <v>72</v>
      </c>
      <c r="Q18" s="135">
        <v>15197</v>
      </c>
      <c r="R18" s="140" t="s">
        <v>72</v>
      </c>
      <c r="S18" s="135">
        <v>3511</v>
      </c>
      <c r="T18" s="135">
        <v>3106</v>
      </c>
      <c r="U18" s="135">
        <v>348</v>
      </c>
      <c r="V18" s="129">
        <f t="shared" si="1"/>
        <v>88.464824836228999</v>
      </c>
      <c r="X18" s="143" t="s">
        <v>72</v>
      </c>
      <c r="Y18" s="144">
        <v>20134</v>
      </c>
      <c r="Z18" s="144">
        <v>19884</v>
      </c>
      <c r="AA18" s="144">
        <v>1276</v>
      </c>
      <c r="AD18" s="143" t="s">
        <v>72</v>
      </c>
      <c r="AE18" s="145">
        <v>20</v>
      </c>
      <c r="AF18" s="144">
        <v>10767</v>
      </c>
      <c r="AG18" s="144">
        <v>6591</v>
      </c>
      <c r="AH18" s="144">
        <v>4176</v>
      </c>
      <c r="AI18" s="144">
        <v>0</v>
      </c>
      <c r="AK18" s="143" t="s">
        <v>72</v>
      </c>
      <c r="AL18" s="144">
        <v>3305</v>
      </c>
      <c r="AN18" s="143" t="s">
        <v>72</v>
      </c>
      <c r="AO18" s="144">
        <v>24347</v>
      </c>
      <c r="AQ18" s="143" t="s">
        <v>72</v>
      </c>
      <c r="AR18" s="144">
        <v>19236</v>
      </c>
      <c r="AS18" s="144">
        <v>13</v>
      </c>
      <c r="AT18" s="144">
        <v>4</v>
      </c>
      <c r="AU18" s="144">
        <v>121</v>
      </c>
      <c r="AV18" s="144">
        <v>52</v>
      </c>
      <c r="AW18" s="144">
        <v>13729</v>
      </c>
      <c r="AX18" s="144">
        <v>2489</v>
      </c>
      <c r="AY18" s="144">
        <f t="shared" si="2"/>
        <v>16218</v>
      </c>
      <c r="AZ18" s="144">
        <v>1667</v>
      </c>
      <c r="BA18" s="144">
        <v>1161</v>
      </c>
      <c r="BB18" s="146">
        <f t="shared" si="3"/>
        <v>16408</v>
      </c>
      <c r="BC18" s="143" t="s">
        <v>72</v>
      </c>
      <c r="BD18" s="144">
        <v>19236</v>
      </c>
      <c r="BE18" s="144">
        <v>866</v>
      </c>
      <c r="BF18" s="144">
        <v>11428</v>
      </c>
      <c r="BG18" s="144">
        <v>6942</v>
      </c>
      <c r="BH18" s="129">
        <f t="shared" si="4"/>
        <v>36.088583905177792</v>
      </c>
      <c r="BI18" s="143" t="s">
        <v>72</v>
      </c>
      <c r="BJ18" s="144">
        <v>179</v>
      </c>
      <c r="BK18" s="144">
        <v>179</v>
      </c>
      <c r="BL18" s="144">
        <v>249</v>
      </c>
      <c r="BM18" s="144">
        <v>229</v>
      </c>
      <c r="BN18" s="144">
        <f t="shared" si="5"/>
        <v>478</v>
      </c>
      <c r="BO18" s="143" t="s">
        <v>72</v>
      </c>
      <c r="BP18" s="144">
        <v>1674</v>
      </c>
      <c r="BR18" s="143" t="s">
        <v>72</v>
      </c>
      <c r="BS18" s="144">
        <v>14</v>
      </c>
      <c r="BT18" s="144">
        <v>23</v>
      </c>
      <c r="BU18" s="146">
        <f t="shared" si="6"/>
        <v>37</v>
      </c>
      <c r="BV18" s="143" t="s">
        <v>72</v>
      </c>
      <c r="BW18" s="144">
        <v>392</v>
      </c>
      <c r="BX18" s="144">
        <v>68</v>
      </c>
      <c r="BY18" s="146">
        <f t="shared" si="7"/>
        <v>460</v>
      </c>
      <c r="BZ18" s="140" t="s">
        <v>72</v>
      </c>
      <c r="CA18" s="135">
        <v>3507</v>
      </c>
      <c r="CB18" s="135">
        <f t="shared" si="8"/>
        <v>3907</v>
      </c>
      <c r="CC18" s="135">
        <v>199</v>
      </c>
      <c r="CD18" s="135">
        <v>320</v>
      </c>
      <c r="CE18" s="146">
        <f t="shared" si="9"/>
        <v>519</v>
      </c>
      <c r="CF18" s="140" t="s">
        <v>72</v>
      </c>
      <c r="CG18" s="135">
        <v>400</v>
      </c>
      <c r="CI18" s="143" t="s">
        <v>72</v>
      </c>
      <c r="CJ18" s="144">
        <v>240833</v>
      </c>
      <c r="CL18" s="143" t="s">
        <v>72</v>
      </c>
      <c r="CM18" s="144">
        <v>5324</v>
      </c>
      <c r="CO18" s="129">
        <v>345</v>
      </c>
      <c r="CQ18" s="142">
        <v>2361449656</v>
      </c>
      <c r="CS18" s="143" t="s">
        <v>72</v>
      </c>
      <c r="CT18" s="144">
        <v>240833</v>
      </c>
      <c r="CU18" s="144">
        <v>221676</v>
      </c>
      <c r="CV18" s="144">
        <v>96873</v>
      </c>
      <c r="CW18" s="144">
        <v>143960</v>
      </c>
      <c r="CX18" s="146">
        <f t="shared" si="10"/>
        <v>703342</v>
      </c>
      <c r="CZ18" s="129" t="s">
        <v>72</v>
      </c>
      <c r="DA18" s="129">
        <v>722499</v>
      </c>
      <c r="DB18" s="144">
        <v>240833</v>
      </c>
      <c r="DC18" s="144">
        <v>240833</v>
      </c>
      <c r="DD18" s="144">
        <v>96873</v>
      </c>
      <c r="DE18" s="144">
        <v>143960</v>
      </c>
      <c r="DG18" s="129" t="s">
        <v>72</v>
      </c>
      <c r="DH18" s="147">
        <v>19884</v>
      </c>
      <c r="DI18" s="147">
        <v>1031</v>
      </c>
      <c r="DK18" s="129" t="s">
        <v>281</v>
      </c>
      <c r="DL18" s="129">
        <v>4020</v>
      </c>
      <c r="DM18" s="129">
        <f t="shared" si="11"/>
        <v>25.64676616915423</v>
      </c>
      <c r="DO18" s="129" t="s">
        <v>281</v>
      </c>
      <c r="DP18" s="149">
        <v>86221</v>
      </c>
      <c r="DR18" s="129" t="s">
        <v>72</v>
      </c>
      <c r="DS18" s="129">
        <v>9458</v>
      </c>
      <c r="DT18" s="129">
        <f t="shared" si="12"/>
        <v>10.969485392189839</v>
      </c>
    </row>
    <row r="19" spans="1:124">
      <c r="A19" s="140" t="s">
        <v>73</v>
      </c>
      <c r="B19" s="135">
        <v>138</v>
      </c>
      <c r="E19" s="131">
        <v>93.563818604575005</v>
      </c>
      <c r="F19" s="140" t="s">
        <v>73</v>
      </c>
      <c r="G19" s="135">
        <v>7829</v>
      </c>
      <c r="H19" s="135">
        <v>6010</v>
      </c>
      <c r="I19" s="135">
        <v>16184</v>
      </c>
      <c r="J19" s="135">
        <f t="shared" si="0"/>
        <v>30023</v>
      </c>
      <c r="K19" s="140" t="s">
        <v>73</v>
      </c>
      <c r="L19" s="135">
        <v>5381</v>
      </c>
      <c r="M19" s="135">
        <v>5264</v>
      </c>
      <c r="N19" s="135">
        <v>364</v>
      </c>
      <c r="P19" s="140" t="s">
        <v>73</v>
      </c>
      <c r="Q19" s="135" t="s">
        <v>56</v>
      </c>
      <c r="R19" s="140" t="s">
        <v>73</v>
      </c>
      <c r="S19" s="135">
        <v>3497</v>
      </c>
      <c r="T19" s="135">
        <v>2194</v>
      </c>
      <c r="U19" s="135">
        <v>94</v>
      </c>
      <c r="V19" s="129">
        <f t="shared" si="1"/>
        <v>62.739490992279102</v>
      </c>
      <c r="X19" s="143" t="s">
        <v>73</v>
      </c>
      <c r="Y19" s="144">
        <v>6902</v>
      </c>
      <c r="Z19" s="144">
        <v>6400</v>
      </c>
      <c r="AA19" s="144">
        <v>502</v>
      </c>
      <c r="AD19" s="143" t="s">
        <v>73</v>
      </c>
      <c r="AE19" s="145">
        <v>16</v>
      </c>
      <c r="AF19" s="144">
        <v>5959</v>
      </c>
      <c r="AG19" s="144">
        <v>2639</v>
      </c>
      <c r="AH19" s="144">
        <v>3320</v>
      </c>
      <c r="AI19" s="144">
        <v>0</v>
      </c>
      <c r="AK19" s="143" t="s">
        <v>73</v>
      </c>
      <c r="AL19" s="144">
        <v>2281</v>
      </c>
      <c r="AN19" s="143" t="s">
        <v>73</v>
      </c>
      <c r="AO19" s="144">
        <v>6420</v>
      </c>
      <c r="AQ19" s="143" t="s">
        <v>73</v>
      </c>
      <c r="AR19" s="144">
        <v>6981</v>
      </c>
      <c r="AS19" s="144">
        <v>107</v>
      </c>
      <c r="AT19" s="144">
        <v>29</v>
      </c>
      <c r="AU19" s="144">
        <v>270</v>
      </c>
      <c r="AV19" s="144">
        <v>52</v>
      </c>
      <c r="AW19" s="144">
        <v>3745</v>
      </c>
      <c r="AX19" s="144">
        <v>643</v>
      </c>
      <c r="AY19" s="144">
        <f t="shared" si="2"/>
        <v>4388</v>
      </c>
      <c r="AZ19" s="144">
        <v>1010</v>
      </c>
      <c r="BA19" s="144">
        <v>1125</v>
      </c>
      <c r="BB19" s="146">
        <f t="shared" si="3"/>
        <v>4846</v>
      </c>
      <c r="BC19" s="143" t="s">
        <v>73</v>
      </c>
      <c r="BD19" s="144">
        <v>6981</v>
      </c>
      <c r="BE19" s="144" t="s">
        <v>56</v>
      </c>
      <c r="BF19" s="144" t="s">
        <v>56</v>
      </c>
      <c r="BG19" s="144" t="s">
        <v>56</v>
      </c>
      <c r="BH19" s="129" t="e">
        <f t="shared" si="4"/>
        <v>#VALUE!</v>
      </c>
      <c r="BI19" s="143" t="s">
        <v>73</v>
      </c>
      <c r="BJ19" s="144">
        <v>212</v>
      </c>
      <c r="BK19" s="144">
        <v>115</v>
      </c>
      <c r="BL19" s="144">
        <v>146</v>
      </c>
      <c r="BM19" s="144">
        <v>153</v>
      </c>
      <c r="BN19" s="144">
        <f t="shared" si="5"/>
        <v>299</v>
      </c>
      <c r="BO19" s="143" t="s">
        <v>73</v>
      </c>
      <c r="BP19" s="144">
        <v>1299</v>
      </c>
      <c r="BR19" s="143" t="s">
        <v>73</v>
      </c>
      <c r="BS19" s="144">
        <v>95</v>
      </c>
      <c r="BT19" s="144">
        <v>96</v>
      </c>
      <c r="BU19" s="146">
        <f t="shared" si="6"/>
        <v>191</v>
      </c>
      <c r="BV19" s="143" t="s">
        <v>73</v>
      </c>
      <c r="BW19" s="144">
        <v>461</v>
      </c>
      <c r="BX19" s="144">
        <v>49</v>
      </c>
      <c r="BY19" s="146">
        <f t="shared" si="7"/>
        <v>510</v>
      </c>
      <c r="BZ19" s="140" t="s">
        <v>73</v>
      </c>
      <c r="CA19" s="135">
        <v>1505</v>
      </c>
      <c r="CB19" s="135">
        <f t="shared" si="8"/>
        <v>1643</v>
      </c>
      <c r="CC19" s="135">
        <v>136</v>
      </c>
      <c r="CD19" s="135">
        <v>218</v>
      </c>
      <c r="CE19" s="146">
        <f t="shared" si="9"/>
        <v>354</v>
      </c>
      <c r="CF19" s="140" t="s">
        <v>73</v>
      </c>
      <c r="CG19" s="135">
        <v>138</v>
      </c>
      <c r="CI19" s="143" t="s">
        <v>73</v>
      </c>
      <c r="CJ19" s="144">
        <v>40044</v>
      </c>
      <c r="CL19" s="143" t="s">
        <v>73</v>
      </c>
      <c r="CM19" s="144">
        <v>2073</v>
      </c>
      <c r="CO19" s="129">
        <v>120</v>
      </c>
      <c r="CQ19" s="142">
        <v>637974280</v>
      </c>
      <c r="CS19" s="143" t="s">
        <v>73</v>
      </c>
      <c r="CT19" s="144">
        <v>40044</v>
      </c>
      <c r="CU19" s="144">
        <v>16801</v>
      </c>
      <c r="CV19" s="144" t="s">
        <v>66</v>
      </c>
      <c r="CW19" s="144">
        <v>23243</v>
      </c>
      <c r="CX19" s="146">
        <f t="shared" si="10"/>
        <v>80088</v>
      </c>
      <c r="CZ19" s="129" t="s">
        <v>73</v>
      </c>
      <c r="DA19" s="129">
        <v>78766</v>
      </c>
      <c r="DB19" s="144">
        <v>39383</v>
      </c>
      <c r="DC19" s="144">
        <v>16499</v>
      </c>
      <c r="DD19" s="144" t="s">
        <v>66</v>
      </c>
      <c r="DE19" s="144">
        <v>22884</v>
      </c>
      <c r="DG19" s="129" t="s">
        <v>73</v>
      </c>
      <c r="DH19" s="147">
        <v>6400</v>
      </c>
      <c r="DI19" s="129">
        <v>480</v>
      </c>
      <c r="DK19" s="129" t="s">
        <v>282</v>
      </c>
      <c r="DL19" s="129">
        <v>2365</v>
      </c>
      <c r="DM19" s="129">
        <f t="shared" si="11"/>
        <v>20.29598308668076</v>
      </c>
      <c r="DO19" s="129" t="s">
        <v>282</v>
      </c>
      <c r="DP19" s="149">
        <v>16991</v>
      </c>
      <c r="DR19" s="129" t="s">
        <v>73</v>
      </c>
      <c r="DS19" s="129">
        <v>1861</v>
      </c>
      <c r="DT19" s="129">
        <f t="shared" si="12"/>
        <v>10.952857395091518</v>
      </c>
    </row>
    <row r="20" spans="1:124">
      <c r="A20" s="140" t="s">
        <v>74</v>
      </c>
      <c r="B20" s="135">
        <v>88</v>
      </c>
      <c r="E20" s="131">
        <v>92.718986003467407</v>
      </c>
      <c r="F20" s="140" t="s">
        <v>74</v>
      </c>
      <c r="G20" s="135">
        <v>2213</v>
      </c>
      <c r="H20" s="135">
        <v>1473</v>
      </c>
      <c r="I20" s="135">
        <v>813</v>
      </c>
      <c r="J20" s="135">
        <f t="shared" si="0"/>
        <v>4499</v>
      </c>
      <c r="K20" s="140" t="s">
        <v>74</v>
      </c>
      <c r="L20" s="135">
        <v>124</v>
      </c>
      <c r="M20" s="135">
        <v>72</v>
      </c>
      <c r="N20" s="135">
        <v>52</v>
      </c>
      <c r="P20" s="140" t="s">
        <v>74</v>
      </c>
      <c r="Q20" s="135">
        <v>2293</v>
      </c>
      <c r="R20" s="140" t="s">
        <v>74</v>
      </c>
      <c r="S20" s="135">
        <v>649</v>
      </c>
      <c r="T20" s="135">
        <v>422</v>
      </c>
      <c r="U20" s="135">
        <v>200</v>
      </c>
      <c r="V20" s="129">
        <f t="shared" si="1"/>
        <v>65.023112480739599</v>
      </c>
      <c r="X20" s="143" t="s">
        <v>74</v>
      </c>
      <c r="Y20" s="144">
        <v>2271</v>
      </c>
      <c r="Z20" s="144">
        <v>2001</v>
      </c>
      <c r="AA20" s="144">
        <v>817</v>
      </c>
      <c r="AD20" s="143" t="s">
        <v>74</v>
      </c>
      <c r="AE20" s="145">
        <v>5</v>
      </c>
      <c r="AF20" s="144">
        <v>2508</v>
      </c>
      <c r="AG20" s="144">
        <v>1196</v>
      </c>
      <c r="AH20" s="144">
        <v>1312</v>
      </c>
      <c r="AI20" s="144">
        <v>0</v>
      </c>
      <c r="AK20" s="143" t="s">
        <v>74</v>
      </c>
      <c r="AL20" s="144">
        <v>1091</v>
      </c>
      <c r="AN20" s="143" t="s">
        <v>74</v>
      </c>
      <c r="AO20" s="144">
        <v>3707</v>
      </c>
      <c r="AQ20" s="143" t="s">
        <v>74</v>
      </c>
      <c r="AR20" s="144">
        <v>2309</v>
      </c>
      <c r="AS20" s="144">
        <v>77</v>
      </c>
      <c r="AT20" s="144">
        <v>51</v>
      </c>
      <c r="AU20" s="144">
        <v>0</v>
      </c>
      <c r="AV20" s="144">
        <v>0</v>
      </c>
      <c r="AW20" s="144">
        <v>1716</v>
      </c>
      <c r="AX20" s="144">
        <v>330</v>
      </c>
      <c r="AY20" s="144">
        <f t="shared" si="2"/>
        <v>2046</v>
      </c>
      <c r="AZ20" s="144">
        <v>48</v>
      </c>
      <c r="BA20" s="144">
        <v>87</v>
      </c>
      <c r="BB20" s="146">
        <f t="shared" si="3"/>
        <v>2174</v>
      </c>
      <c r="BC20" s="143" t="s">
        <v>74</v>
      </c>
      <c r="BD20" s="144">
        <v>2309</v>
      </c>
      <c r="BE20" s="144">
        <v>0</v>
      </c>
      <c r="BF20" s="144">
        <v>1419</v>
      </c>
      <c r="BG20" s="144">
        <v>890</v>
      </c>
      <c r="BH20" s="129">
        <f t="shared" si="4"/>
        <v>38.544824599393678</v>
      </c>
      <c r="BI20" s="143" t="s">
        <v>74</v>
      </c>
      <c r="BJ20" s="144">
        <v>63</v>
      </c>
      <c r="BK20" s="144">
        <v>29</v>
      </c>
      <c r="BL20" s="144">
        <v>0</v>
      </c>
      <c r="BM20" s="144">
        <v>0</v>
      </c>
      <c r="BN20" s="144">
        <f t="shared" si="5"/>
        <v>0</v>
      </c>
      <c r="BO20" s="143" t="s">
        <v>74</v>
      </c>
      <c r="BP20" s="144">
        <v>801</v>
      </c>
      <c r="BR20" s="143" t="s">
        <v>74</v>
      </c>
      <c r="BS20" s="144">
        <v>0</v>
      </c>
      <c r="BT20" s="144">
        <v>0</v>
      </c>
      <c r="BU20" s="146">
        <f t="shared" si="6"/>
        <v>0</v>
      </c>
      <c r="BV20" s="143" t="s">
        <v>74</v>
      </c>
      <c r="BW20" s="144">
        <v>285</v>
      </c>
      <c r="BX20" s="144">
        <v>97</v>
      </c>
      <c r="BY20" s="146">
        <f t="shared" si="7"/>
        <v>382</v>
      </c>
      <c r="BZ20" s="140" t="s">
        <v>74</v>
      </c>
      <c r="CA20" s="135">
        <v>1098</v>
      </c>
      <c r="CB20" s="135">
        <f t="shared" si="8"/>
        <v>1186</v>
      </c>
      <c r="CC20" s="135">
        <v>64</v>
      </c>
      <c r="CD20" s="135">
        <v>153</v>
      </c>
      <c r="CE20" s="146">
        <f t="shared" si="9"/>
        <v>217</v>
      </c>
      <c r="CF20" s="140" t="s">
        <v>74</v>
      </c>
      <c r="CG20" s="135">
        <v>88</v>
      </c>
      <c r="CI20" s="143" t="s">
        <v>74</v>
      </c>
      <c r="CJ20" s="144">
        <v>52204</v>
      </c>
      <c r="CL20" s="143" t="s">
        <v>74</v>
      </c>
      <c r="CM20" s="144">
        <v>1732</v>
      </c>
      <c r="CO20" s="129">
        <v>72</v>
      </c>
      <c r="CQ20" s="142">
        <v>2147483647</v>
      </c>
      <c r="CS20" s="143" t="s">
        <v>74</v>
      </c>
      <c r="CT20" s="144">
        <v>48544</v>
      </c>
      <c r="CU20" s="144">
        <v>31198</v>
      </c>
      <c r="CV20" s="144">
        <v>31198</v>
      </c>
      <c r="CW20" s="144">
        <v>37390</v>
      </c>
      <c r="CX20" s="146">
        <f t="shared" si="10"/>
        <v>148330</v>
      </c>
      <c r="CZ20" s="129" t="s">
        <v>74</v>
      </c>
      <c r="DA20" s="129">
        <v>151142</v>
      </c>
      <c r="DB20" s="144">
        <v>51780</v>
      </c>
      <c r="DC20" s="144">
        <v>31198</v>
      </c>
      <c r="DD20" s="144">
        <v>31198</v>
      </c>
      <c r="DE20" s="144">
        <v>36966</v>
      </c>
      <c r="DG20" s="129" t="s">
        <v>74</v>
      </c>
      <c r="DH20" s="147">
        <v>2001</v>
      </c>
      <c r="DI20" s="129">
        <v>136</v>
      </c>
      <c r="DK20" s="129" t="s">
        <v>283</v>
      </c>
      <c r="DL20" s="129">
        <v>860</v>
      </c>
      <c r="DM20" s="129">
        <f t="shared" si="11"/>
        <v>15.813953488372093</v>
      </c>
      <c r="DO20" s="129" t="s">
        <v>283</v>
      </c>
      <c r="DP20" s="149">
        <v>19829</v>
      </c>
      <c r="DR20" s="129" t="s">
        <v>74</v>
      </c>
      <c r="DS20" s="129">
        <v>923</v>
      </c>
      <c r="DT20" s="129">
        <f t="shared" si="12"/>
        <v>4.6547985274093495</v>
      </c>
    </row>
    <row r="21" spans="1:124">
      <c r="A21" s="140" t="s">
        <v>75</v>
      </c>
      <c r="B21" s="135">
        <v>54</v>
      </c>
      <c r="E21" s="131">
        <v>93.007123201978004</v>
      </c>
      <c r="F21" s="140" t="s">
        <v>75</v>
      </c>
      <c r="G21" s="135">
        <v>4582</v>
      </c>
      <c r="H21" s="135">
        <v>1447</v>
      </c>
      <c r="I21" s="135">
        <v>3284</v>
      </c>
      <c r="J21" s="135">
        <f t="shared" si="0"/>
        <v>9313</v>
      </c>
      <c r="K21" s="140" t="s">
        <v>75</v>
      </c>
      <c r="L21" s="135">
        <v>2576</v>
      </c>
      <c r="M21" s="135">
        <v>1795</v>
      </c>
      <c r="N21" s="135">
        <v>722</v>
      </c>
      <c r="P21" s="140" t="s">
        <v>75</v>
      </c>
      <c r="Q21" s="135">
        <v>4737</v>
      </c>
      <c r="R21" s="140" t="s">
        <v>75</v>
      </c>
      <c r="S21" s="135">
        <v>202</v>
      </c>
      <c r="T21" s="135">
        <v>182</v>
      </c>
      <c r="U21" s="135">
        <v>20</v>
      </c>
      <c r="V21" s="129">
        <f t="shared" si="1"/>
        <v>90.099009900990097</v>
      </c>
      <c r="X21" s="143" t="s">
        <v>75</v>
      </c>
      <c r="Y21" s="144">
        <v>3122</v>
      </c>
      <c r="Z21" s="144">
        <v>2989</v>
      </c>
      <c r="AA21" s="144">
        <v>133</v>
      </c>
      <c r="AD21" s="143" t="s">
        <v>75</v>
      </c>
      <c r="AE21" s="145">
        <v>1</v>
      </c>
      <c r="AF21" s="144">
        <v>962</v>
      </c>
      <c r="AG21" s="144" t="s">
        <v>56</v>
      </c>
      <c r="AH21" s="144" t="s">
        <v>56</v>
      </c>
      <c r="AI21" s="144">
        <v>962</v>
      </c>
      <c r="AK21" s="143" t="s">
        <v>75</v>
      </c>
      <c r="AL21" s="144">
        <v>303</v>
      </c>
      <c r="AN21" s="143" t="s">
        <v>75</v>
      </c>
      <c r="AO21" s="144">
        <v>2664</v>
      </c>
      <c r="AQ21" s="143" t="s">
        <v>75</v>
      </c>
      <c r="AR21" s="144">
        <v>1421</v>
      </c>
      <c r="AS21" s="144">
        <v>25</v>
      </c>
      <c r="AT21" s="144">
        <v>1</v>
      </c>
      <c r="AU21" s="144">
        <v>107</v>
      </c>
      <c r="AV21" s="144">
        <v>4</v>
      </c>
      <c r="AW21" s="144">
        <v>845</v>
      </c>
      <c r="AX21" s="144">
        <v>168</v>
      </c>
      <c r="AY21" s="144">
        <f t="shared" si="2"/>
        <v>1013</v>
      </c>
      <c r="AZ21" s="144">
        <v>189</v>
      </c>
      <c r="BA21" s="144">
        <v>82</v>
      </c>
      <c r="BB21" s="146">
        <f t="shared" si="3"/>
        <v>1150</v>
      </c>
      <c r="BC21" s="143" t="s">
        <v>75</v>
      </c>
      <c r="BD21" s="144">
        <v>1421</v>
      </c>
      <c r="BE21" s="144">
        <v>101</v>
      </c>
      <c r="BF21" s="144">
        <v>1009</v>
      </c>
      <c r="BG21" s="144">
        <v>311</v>
      </c>
      <c r="BH21" s="129">
        <f t="shared" si="4"/>
        <v>21.885995777621392</v>
      </c>
      <c r="BI21" s="143" t="s">
        <v>75</v>
      </c>
      <c r="BJ21" s="144">
        <v>78</v>
      </c>
      <c r="BK21" s="144">
        <v>51</v>
      </c>
      <c r="BL21" s="144">
        <v>67</v>
      </c>
      <c r="BM21" s="144">
        <v>63</v>
      </c>
      <c r="BN21" s="144">
        <f t="shared" si="5"/>
        <v>130</v>
      </c>
      <c r="BO21" s="143" t="s">
        <v>75</v>
      </c>
      <c r="BP21" s="144">
        <v>713</v>
      </c>
      <c r="BR21" s="143" t="s">
        <v>75</v>
      </c>
      <c r="BS21" s="144">
        <v>46</v>
      </c>
      <c r="BT21" s="144">
        <v>26</v>
      </c>
      <c r="BU21" s="146">
        <f t="shared" si="6"/>
        <v>72</v>
      </c>
      <c r="BV21" s="143" t="s">
        <v>75</v>
      </c>
      <c r="BW21" s="144">
        <v>202</v>
      </c>
      <c r="BX21" s="144">
        <v>13</v>
      </c>
      <c r="BY21" s="146">
        <f t="shared" si="7"/>
        <v>215</v>
      </c>
      <c r="BZ21" s="140" t="s">
        <v>75</v>
      </c>
      <c r="CA21" s="135">
        <v>606</v>
      </c>
      <c r="CB21" s="135">
        <f t="shared" si="8"/>
        <v>660</v>
      </c>
      <c r="CC21" s="135">
        <v>39</v>
      </c>
      <c r="CD21" s="135">
        <v>74</v>
      </c>
      <c r="CE21" s="146">
        <f t="shared" si="9"/>
        <v>113</v>
      </c>
      <c r="CF21" s="140" t="s">
        <v>75</v>
      </c>
      <c r="CG21" s="135">
        <v>54</v>
      </c>
      <c r="CI21" s="143" t="s">
        <v>75</v>
      </c>
      <c r="CJ21" s="144">
        <v>7221</v>
      </c>
      <c r="CL21" s="143" t="s">
        <v>75</v>
      </c>
      <c r="CM21" s="144">
        <v>1216</v>
      </c>
      <c r="CO21" s="129">
        <v>37</v>
      </c>
      <c r="CQ21" s="142">
        <v>285603717.50999999</v>
      </c>
      <c r="CS21" s="143" t="s">
        <v>75</v>
      </c>
      <c r="CT21" s="144">
        <v>7221</v>
      </c>
      <c r="CU21" s="144">
        <v>8829</v>
      </c>
      <c r="CV21" s="144">
        <v>1</v>
      </c>
      <c r="CW21" s="144">
        <v>2237</v>
      </c>
      <c r="CX21" s="146">
        <f t="shared" si="10"/>
        <v>18288</v>
      </c>
      <c r="CZ21" s="129" t="s">
        <v>251</v>
      </c>
      <c r="DA21" s="129">
        <v>16347</v>
      </c>
      <c r="DB21" s="144">
        <v>7152</v>
      </c>
      <c r="DC21" s="144">
        <v>8748</v>
      </c>
      <c r="DD21" s="144">
        <v>1</v>
      </c>
      <c r="DE21" s="144">
        <v>446</v>
      </c>
      <c r="DG21" s="129" t="s">
        <v>75</v>
      </c>
      <c r="DH21" s="147">
        <v>2989</v>
      </c>
      <c r="DI21" s="129">
        <v>104</v>
      </c>
      <c r="DK21" s="129" t="s">
        <v>284</v>
      </c>
      <c r="DL21" s="129">
        <v>191</v>
      </c>
      <c r="DM21" s="129">
        <f t="shared" si="11"/>
        <v>54.450261780104711</v>
      </c>
      <c r="DO21" s="129" t="s">
        <v>284</v>
      </c>
      <c r="DP21" s="149">
        <v>1470</v>
      </c>
      <c r="DR21" s="129" t="s">
        <v>75</v>
      </c>
      <c r="DS21" s="129">
        <v>676</v>
      </c>
      <c r="DT21" s="129">
        <f t="shared" si="12"/>
        <v>45.986394557823132</v>
      </c>
    </row>
    <row r="22" spans="1:124">
      <c r="A22" s="140" t="s">
        <v>76</v>
      </c>
      <c r="B22" s="135">
        <v>127</v>
      </c>
      <c r="E22" s="131">
        <v>92.878637396032005</v>
      </c>
      <c r="F22" s="140" t="s">
        <v>76</v>
      </c>
      <c r="G22" s="135">
        <v>7767</v>
      </c>
      <c r="H22" s="135">
        <v>6496</v>
      </c>
      <c r="I22" s="135">
        <v>4504</v>
      </c>
      <c r="J22" s="135">
        <f t="shared" si="0"/>
        <v>18767</v>
      </c>
      <c r="K22" s="140" t="s">
        <v>76</v>
      </c>
      <c r="L22" s="135">
        <v>3206</v>
      </c>
      <c r="M22" s="135">
        <v>2846</v>
      </c>
      <c r="N22" s="135">
        <v>751</v>
      </c>
      <c r="P22" s="140" t="s">
        <v>76</v>
      </c>
      <c r="Q22" s="135">
        <v>7653</v>
      </c>
      <c r="R22" s="140" t="s">
        <v>76</v>
      </c>
      <c r="S22" s="135">
        <v>239</v>
      </c>
      <c r="T22" s="135">
        <v>221</v>
      </c>
      <c r="U22" s="135">
        <v>18</v>
      </c>
      <c r="V22" s="129">
        <f t="shared" si="1"/>
        <v>92.468619246861934</v>
      </c>
      <c r="X22" s="143" t="s">
        <v>76</v>
      </c>
      <c r="Y22" s="144">
        <v>4583</v>
      </c>
      <c r="Z22" s="144">
        <v>4370</v>
      </c>
      <c r="AA22" s="144">
        <v>955</v>
      </c>
      <c r="AD22" s="143" t="s">
        <v>76</v>
      </c>
      <c r="AE22" s="145">
        <v>3</v>
      </c>
      <c r="AF22" s="144">
        <v>6552</v>
      </c>
      <c r="AG22" s="144">
        <v>4375</v>
      </c>
      <c r="AH22" s="144">
        <v>2177</v>
      </c>
      <c r="AI22" s="144">
        <v>0</v>
      </c>
      <c r="AK22" s="143" t="s">
        <v>76</v>
      </c>
      <c r="AL22" s="144">
        <v>1234</v>
      </c>
      <c r="AN22" s="143" t="s">
        <v>76</v>
      </c>
      <c r="AO22" s="144">
        <v>8546</v>
      </c>
      <c r="AQ22" s="143" t="s">
        <v>76</v>
      </c>
      <c r="AR22" s="144">
        <v>5877</v>
      </c>
      <c r="AS22" s="144">
        <v>7</v>
      </c>
      <c r="AT22" s="144">
        <v>0</v>
      </c>
      <c r="AU22" s="144">
        <v>78</v>
      </c>
      <c r="AV22" s="144">
        <v>4</v>
      </c>
      <c r="AW22" s="144">
        <v>4239</v>
      </c>
      <c r="AX22" s="144">
        <v>736</v>
      </c>
      <c r="AY22" s="144">
        <f t="shared" si="2"/>
        <v>4975</v>
      </c>
      <c r="AZ22" s="144">
        <v>432</v>
      </c>
      <c r="BA22" s="144">
        <v>381</v>
      </c>
      <c r="BB22" s="146">
        <f t="shared" si="3"/>
        <v>5064</v>
      </c>
      <c r="BC22" s="143" t="s">
        <v>76</v>
      </c>
      <c r="BD22" s="144">
        <v>5877</v>
      </c>
      <c r="BE22" s="144">
        <v>206</v>
      </c>
      <c r="BF22" s="144">
        <v>3405</v>
      </c>
      <c r="BG22" s="144">
        <v>2266</v>
      </c>
      <c r="BH22" s="129">
        <f t="shared" si="4"/>
        <v>38.5570869491237</v>
      </c>
      <c r="BI22" s="143" t="s">
        <v>76</v>
      </c>
      <c r="BJ22" s="144">
        <v>186</v>
      </c>
      <c r="BK22" s="144">
        <v>127</v>
      </c>
      <c r="BL22" s="144">
        <v>105</v>
      </c>
      <c r="BM22" s="144">
        <v>67</v>
      </c>
      <c r="BN22" s="144">
        <f t="shared" si="5"/>
        <v>172</v>
      </c>
      <c r="BO22" s="143" t="s">
        <v>76</v>
      </c>
      <c r="BP22" s="144">
        <v>1393</v>
      </c>
      <c r="BR22" s="143" t="s">
        <v>76</v>
      </c>
      <c r="BS22" s="144">
        <v>0</v>
      </c>
      <c r="BT22" s="144">
        <v>0</v>
      </c>
      <c r="BU22" s="146">
        <f t="shared" si="6"/>
        <v>0</v>
      </c>
      <c r="BV22" s="143" t="s">
        <v>76</v>
      </c>
      <c r="BW22" s="144">
        <v>552</v>
      </c>
      <c r="BX22" s="144">
        <v>116</v>
      </c>
      <c r="BY22" s="146">
        <f t="shared" si="7"/>
        <v>668</v>
      </c>
      <c r="BZ22" s="140" t="s">
        <v>76</v>
      </c>
      <c r="CA22" s="135">
        <v>1156</v>
      </c>
      <c r="CB22" s="135">
        <f t="shared" si="8"/>
        <v>1283</v>
      </c>
      <c r="CC22" s="135">
        <v>178</v>
      </c>
      <c r="CD22" s="135">
        <v>221</v>
      </c>
      <c r="CE22" s="146">
        <f t="shared" si="9"/>
        <v>399</v>
      </c>
      <c r="CF22" s="140" t="s">
        <v>76</v>
      </c>
      <c r="CG22" s="135">
        <v>127</v>
      </c>
      <c r="CI22" s="143" t="s">
        <v>76</v>
      </c>
      <c r="CJ22" s="144">
        <v>71280</v>
      </c>
      <c r="CL22" s="143" t="s">
        <v>76</v>
      </c>
      <c r="CM22" s="144">
        <v>3957</v>
      </c>
      <c r="CO22" s="129">
        <v>112</v>
      </c>
      <c r="CQ22" s="142">
        <v>2025474000</v>
      </c>
      <c r="CS22" s="143" t="s">
        <v>76</v>
      </c>
      <c r="CT22" s="144">
        <v>68893</v>
      </c>
      <c r="CU22" s="144">
        <v>33738</v>
      </c>
      <c r="CV22" s="144">
        <v>6698</v>
      </c>
      <c r="CW22" s="144">
        <v>35155</v>
      </c>
      <c r="CX22" s="146">
        <f t="shared" si="10"/>
        <v>144484</v>
      </c>
      <c r="CZ22" s="129" t="s">
        <v>76</v>
      </c>
      <c r="DA22" s="129">
        <v>149557</v>
      </c>
      <c r="DB22" s="144">
        <v>71280</v>
      </c>
      <c r="DC22" s="144">
        <v>34569</v>
      </c>
      <c r="DD22" s="144">
        <v>6997</v>
      </c>
      <c r="DE22" s="144">
        <v>36711</v>
      </c>
      <c r="DG22" s="129" t="s">
        <v>76</v>
      </c>
      <c r="DH22" s="147">
        <v>4370</v>
      </c>
      <c r="DI22" s="129">
        <v>224</v>
      </c>
      <c r="DK22" s="129" t="s">
        <v>285</v>
      </c>
      <c r="DL22" s="129">
        <v>981</v>
      </c>
      <c r="DM22" s="129">
        <f t="shared" si="11"/>
        <v>22.833843017329254</v>
      </c>
      <c r="DO22" s="129" t="s">
        <v>285</v>
      </c>
      <c r="DP22" s="149">
        <v>15558</v>
      </c>
      <c r="DR22" s="129" t="s">
        <v>76</v>
      </c>
      <c r="DS22" s="129">
        <v>1421</v>
      </c>
      <c r="DT22" s="129">
        <f t="shared" si="12"/>
        <v>9.1335647255431294</v>
      </c>
    </row>
    <row r="23" spans="1:124">
      <c r="A23" s="140" t="s">
        <v>77</v>
      </c>
      <c r="B23" s="135">
        <v>134</v>
      </c>
      <c r="E23" s="131">
        <v>93.302855501567805</v>
      </c>
      <c r="F23" s="140" t="s">
        <v>77</v>
      </c>
      <c r="G23" s="135">
        <v>4261</v>
      </c>
      <c r="H23" s="135">
        <v>998</v>
      </c>
      <c r="I23" s="135">
        <v>2565</v>
      </c>
      <c r="J23" s="135">
        <f t="shared" si="0"/>
        <v>7824</v>
      </c>
      <c r="K23" s="140" t="s">
        <v>77</v>
      </c>
      <c r="L23" s="135">
        <v>2631</v>
      </c>
      <c r="M23" s="135">
        <v>2537</v>
      </c>
      <c r="N23" s="135">
        <v>138</v>
      </c>
      <c r="P23" s="140" t="s">
        <v>77</v>
      </c>
      <c r="Q23" s="135">
        <v>6688</v>
      </c>
      <c r="R23" s="140" t="s">
        <v>77</v>
      </c>
      <c r="S23" s="135">
        <v>331</v>
      </c>
      <c r="T23" s="135">
        <v>213</v>
      </c>
      <c r="U23" s="135">
        <v>15</v>
      </c>
      <c r="V23" s="129">
        <f t="shared" si="1"/>
        <v>64.350453172205434</v>
      </c>
      <c r="X23" s="143" t="s">
        <v>77</v>
      </c>
      <c r="Y23" s="144">
        <v>2991</v>
      </c>
      <c r="Z23" s="144">
        <v>2846</v>
      </c>
      <c r="AA23" s="144">
        <v>862</v>
      </c>
      <c r="AD23" s="143" t="s">
        <v>77</v>
      </c>
      <c r="AE23" s="145">
        <v>15</v>
      </c>
      <c r="AF23" s="144">
        <v>4204</v>
      </c>
      <c r="AG23" s="144">
        <v>2105</v>
      </c>
      <c r="AH23" s="144">
        <v>2099</v>
      </c>
      <c r="AI23" s="144">
        <v>0</v>
      </c>
      <c r="AK23" s="143" t="s">
        <v>77</v>
      </c>
      <c r="AL23" s="144">
        <v>570</v>
      </c>
      <c r="AN23" s="143" t="s">
        <v>77</v>
      </c>
      <c r="AO23" s="144">
        <v>4393</v>
      </c>
      <c r="AQ23" s="143" t="s">
        <v>77</v>
      </c>
      <c r="AR23" s="144">
        <v>8027</v>
      </c>
      <c r="AS23" s="144">
        <v>16</v>
      </c>
      <c r="AT23" s="144">
        <v>0</v>
      </c>
      <c r="AU23" s="144">
        <v>227</v>
      </c>
      <c r="AV23" s="144">
        <v>67</v>
      </c>
      <c r="AW23" s="144">
        <v>5660</v>
      </c>
      <c r="AX23" s="144">
        <v>1219</v>
      </c>
      <c r="AY23" s="144">
        <f t="shared" si="2"/>
        <v>6879</v>
      </c>
      <c r="AZ23" s="144">
        <v>343</v>
      </c>
      <c r="BA23" s="144">
        <v>495</v>
      </c>
      <c r="BB23" s="146">
        <f t="shared" si="3"/>
        <v>7189</v>
      </c>
      <c r="BC23" s="143" t="s">
        <v>77</v>
      </c>
      <c r="BD23" s="144">
        <v>8027</v>
      </c>
      <c r="BE23" s="144">
        <v>232</v>
      </c>
      <c r="BF23" s="144">
        <v>6831</v>
      </c>
      <c r="BG23" s="144">
        <v>964</v>
      </c>
      <c r="BH23" s="129">
        <f t="shared" si="4"/>
        <v>12.009468045346953</v>
      </c>
      <c r="BI23" s="143" t="s">
        <v>77</v>
      </c>
      <c r="BJ23" s="144">
        <v>125</v>
      </c>
      <c r="BK23" s="144">
        <v>55</v>
      </c>
      <c r="BL23" s="144">
        <v>149</v>
      </c>
      <c r="BM23" s="144">
        <v>127</v>
      </c>
      <c r="BN23" s="144">
        <f t="shared" si="5"/>
        <v>276</v>
      </c>
      <c r="BO23" s="143" t="s">
        <v>77</v>
      </c>
      <c r="BP23" s="144">
        <v>1222</v>
      </c>
      <c r="BR23" s="143" t="s">
        <v>77</v>
      </c>
      <c r="BS23" s="144">
        <v>40</v>
      </c>
      <c r="BT23" s="144">
        <v>37</v>
      </c>
      <c r="BU23" s="146">
        <f t="shared" si="6"/>
        <v>77</v>
      </c>
      <c r="BV23" s="143" t="s">
        <v>77</v>
      </c>
      <c r="BW23" s="144">
        <v>244</v>
      </c>
      <c r="BX23" s="144">
        <v>64</v>
      </c>
      <c r="BY23" s="146">
        <f t="shared" si="7"/>
        <v>308</v>
      </c>
      <c r="BZ23" s="140" t="s">
        <v>77</v>
      </c>
      <c r="CA23" s="135">
        <v>1396</v>
      </c>
      <c r="CB23" s="135">
        <f t="shared" si="8"/>
        <v>1530</v>
      </c>
      <c r="CC23" s="135">
        <v>85</v>
      </c>
      <c r="CD23" s="135">
        <v>100</v>
      </c>
      <c r="CE23" s="146">
        <f t="shared" si="9"/>
        <v>185</v>
      </c>
      <c r="CF23" s="140" t="s">
        <v>77</v>
      </c>
      <c r="CG23" s="135">
        <v>134</v>
      </c>
      <c r="CI23" s="143" t="s">
        <v>77</v>
      </c>
      <c r="CJ23" s="144">
        <v>40745</v>
      </c>
      <c r="CL23" s="143" t="s">
        <v>77</v>
      </c>
      <c r="CM23" s="144">
        <v>2674</v>
      </c>
      <c r="CO23" s="129">
        <v>115</v>
      </c>
      <c r="CQ23" s="142">
        <v>865934544.65999997</v>
      </c>
      <c r="CS23" s="143" t="s">
        <v>77</v>
      </c>
      <c r="CT23" s="144">
        <v>39884</v>
      </c>
      <c r="CU23" s="144">
        <v>23074</v>
      </c>
      <c r="CV23" s="144" t="s">
        <v>56</v>
      </c>
      <c r="CW23" s="144">
        <v>38676</v>
      </c>
      <c r="CX23" s="146">
        <f t="shared" si="10"/>
        <v>101634</v>
      </c>
      <c r="CZ23" s="129" t="s">
        <v>77</v>
      </c>
      <c r="DA23" s="129">
        <v>38864</v>
      </c>
      <c r="DB23" s="144">
        <v>38864</v>
      </c>
      <c r="DC23" s="144" t="s">
        <v>56</v>
      </c>
      <c r="DD23" s="144" t="s">
        <v>56</v>
      </c>
      <c r="DE23" s="144" t="s">
        <v>56</v>
      </c>
      <c r="DG23" s="129" t="s">
        <v>77</v>
      </c>
      <c r="DH23" s="147">
        <v>2846</v>
      </c>
      <c r="DI23" s="129">
        <v>508</v>
      </c>
      <c r="DK23" s="129" t="s">
        <v>286</v>
      </c>
      <c r="DL23" s="129">
        <v>1402</v>
      </c>
      <c r="DM23" s="129">
        <f t="shared" si="11"/>
        <v>36.233951497860197</v>
      </c>
      <c r="DO23" s="129" t="s">
        <v>286</v>
      </c>
      <c r="DP23" s="149">
        <v>10792</v>
      </c>
      <c r="DR23" s="129" t="s">
        <v>77</v>
      </c>
      <c r="DS23" s="129">
        <v>213</v>
      </c>
      <c r="DT23" s="129">
        <f t="shared" si="12"/>
        <v>1.9736842105263157</v>
      </c>
    </row>
    <row r="24" spans="1:124">
      <c r="A24" s="140" t="s">
        <v>78</v>
      </c>
      <c r="B24" s="135">
        <v>94</v>
      </c>
      <c r="E24" s="131">
        <v>93.228272184704096</v>
      </c>
      <c r="F24" s="140" t="s">
        <v>78</v>
      </c>
      <c r="G24" s="135">
        <v>9684</v>
      </c>
      <c r="H24" s="135">
        <v>5173</v>
      </c>
      <c r="I24" s="135">
        <v>4966</v>
      </c>
      <c r="J24" s="135">
        <f t="shared" si="0"/>
        <v>19823</v>
      </c>
      <c r="K24" s="140" t="s">
        <v>78</v>
      </c>
      <c r="L24" s="135">
        <v>4166</v>
      </c>
      <c r="M24" s="135">
        <v>4556</v>
      </c>
      <c r="N24" s="135">
        <v>5</v>
      </c>
      <c r="P24" s="140" t="s">
        <v>78</v>
      </c>
      <c r="Q24" s="135">
        <v>9825</v>
      </c>
      <c r="R24" s="140" t="s">
        <v>78</v>
      </c>
      <c r="S24" s="135">
        <v>4708</v>
      </c>
      <c r="T24" s="135">
        <v>3432</v>
      </c>
      <c r="U24" s="135">
        <v>237</v>
      </c>
      <c r="V24" s="129">
        <f t="shared" si="1"/>
        <v>72.89719626168224</v>
      </c>
      <c r="X24" s="143" t="s">
        <v>78</v>
      </c>
      <c r="Y24" s="144">
        <v>3847</v>
      </c>
      <c r="Z24" s="144">
        <v>3536</v>
      </c>
      <c r="AA24" s="144">
        <v>1036</v>
      </c>
      <c r="AD24" s="143" t="s">
        <v>78</v>
      </c>
      <c r="AE24" s="145">
        <v>3</v>
      </c>
      <c r="AF24" s="144">
        <v>3784</v>
      </c>
      <c r="AG24" s="144">
        <v>2588</v>
      </c>
      <c r="AH24" s="144">
        <v>1196</v>
      </c>
      <c r="AI24" s="144">
        <v>0</v>
      </c>
      <c r="AK24" s="143" t="s">
        <v>78</v>
      </c>
      <c r="AL24" s="144">
        <v>1635</v>
      </c>
      <c r="AN24" s="143" t="s">
        <v>78</v>
      </c>
      <c r="AO24" s="144">
        <v>5359</v>
      </c>
      <c r="AQ24" s="143" t="s">
        <v>78</v>
      </c>
      <c r="AR24" s="144">
        <v>6042</v>
      </c>
      <c r="AS24" s="144">
        <v>25</v>
      </c>
      <c r="AT24" s="144">
        <v>10</v>
      </c>
      <c r="AU24" s="144">
        <v>83</v>
      </c>
      <c r="AV24" s="144">
        <v>41</v>
      </c>
      <c r="AW24" s="144">
        <v>4678</v>
      </c>
      <c r="AX24" s="144">
        <v>1205</v>
      </c>
      <c r="AY24" s="144">
        <f t="shared" si="2"/>
        <v>5883</v>
      </c>
      <c r="AZ24" s="144">
        <v>0</v>
      </c>
      <c r="BA24" s="144">
        <v>0</v>
      </c>
      <c r="BB24" s="146">
        <f t="shared" si="3"/>
        <v>6042</v>
      </c>
      <c r="BC24" s="143" t="s">
        <v>78</v>
      </c>
      <c r="BD24" s="144">
        <v>6042</v>
      </c>
      <c r="BE24" s="144">
        <v>183</v>
      </c>
      <c r="BF24" s="144">
        <v>418</v>
      </c>
      <c r="BG24" s="144">
        <v>5441</v>
      </c>
      <c r="BH24" s="129">
        <f t="shared" si="4"/>
        <v>90.052962595167159</v>
      </c>
      <c r="BI24" s="143" t="s">
        <v>78</v>
      </c>
      <c r="BJ24" s="144">
        <v>102</v>
      </c>
      <c r="BK24" s="144">
        <v>68</v>
      </c>
      <c r="BL24" s="144">
        <v>97</v>
      </c>
      <c r="BM24" s="144">
        <v>117</v>
      </c>
      <c r="BN24" s="144">
        <f t="shared" si="5"/>
        <v>214</v>
      </c>
      <c r="BO24" s="143" t="s">
        <v>78</v>
      </c>
      <c r="BP24" s="144">
        <v>630</v>
      </c>
      <c r="BR24" s="143" t="s">
        <v>78</v>
      </c>
      <c r="BS24" s="144">
        <v>1</v>
      </c>
      <c r="BT24" s="144">
        <v>2</v>
      </c>
      <c r="BU24" s="146">
        <f t="shared" si="6"/>
        <v>3</v>
      </c>
      <c r="BV24" s="143" t="s">
        <v>78</v>
      </c>
      <c r="BW24" s="144">
        <v>32</v>
      </c>
      <c r="BX24" s="144">
        <v>13</v>
      </c>
      <c r="BY24" s="146">
        <f t="shared" si="7"/>
        <v>45</v>
      </c>
      <c r="BZ24" s="140" t="s">
        <v>78</v>
      </c>
      <c r="CA24" s="135">
        <v>1413</v>
      </c>
      <c r="CB24" s="135">
        <f t="shared" si="8"/>
        <v>1507</v>
      </c>
      <c r="CC24" s="135">
        <v>65</v>
      </c>
      <c r="CD24" s="135">
        <v>81</v>
      </c>
      <c r="CE24" s="146">
        <f t="shared" si="9"/>
        <v>146</v>
      </c>
      <c r="CF24" s="140" t="s">
        <v>78</v>
      </c>
      <c r="CG24" s="135">
        <v>94</v>
      </c>
      <c r="CI24" s="143" t="s">
        <v>78</v>
      </c>
      <c r="CJ24" s="144">
        <v>70608</v>
      </c>
      <c r="CL24" s="143" t="s">
        <v>78</v>
      </c>
      <c r="CM24" s="144">
        <v>2305</v>
      </c>
      <c r="CO24" s="129">
        <v>72</v>
      </c>
      <c r="CQ24" s="142">
        <v>743286354.34000003</v>
      </c>
      <c r="CS24" s="143" t="s">
        <v>78</v>
      </c>
      <c r="CT24" s="144">
        <v>71706</v>
      </c>
      <c r="CU24" s="144">
        <v>63838</v>
      </c>
      <c r="CV24" s="144">
        <v>1444</v>
      </c>
      <c r="CW24" s="144">
        <v>60864</v>
      </c>
      <c r="CX24" s="146">
        <f t="shared" si="10"/>
        <v>197852</v>
      </c>
      <c r="CZ24" s="129" t="s">
        <v>78</v>
      </c>
      <c r="DA24" s="129">
        <v>79357</v>
      </c>
      <c r="DB24" s="144">
        <v>69775</v>
      </c>
      <c r="DC24" s="144">
        <v>9582</v>
      </c>
      <c r="DD24" s="144" t="s">
        <v>56</v>
      </c>
      <c r="DE24" s="144" t="s">
        <v>56</v>
      </c>
      <c r="DG24" s="129" t="s">
        <v>78</v>
      </c>
      <c r="DH24" s="147">
        <v>3536</v>
      </c>
      <c r="DI24" s="129">
        <v>137</v>
      </c>
      <c r="DK24" s="129" t="s">
        <v>287</v>
      </c>
      <c r="DL24" s="129">
        <v>900</v>
      </c>
      <c r="DM24" s="129">
        <f t="shared" si="11"/>
        <v>15.222222222222221</v>
      </c>
      <c r="DO24" s="129" t="s">
        <v>287</v>
      </c>
      <c r="DP24" s="149">
        <v>30060</v>
      </c>
      <c r="DR24" s="129" t="s">
        <v>78</v>
      </c>
      <c r="DS24" s="129">
        <v>1359</v>
      </c>
      <c r="DT24" s="129">
        <f t="shared" si="12"/>
        <v>4.5209580838323351</v>
      </c>
    </row>
    <row r="25" spans="1:124">
      <c r="A25" s="140" t="s">
        <v>79</v>
      </c>
      <c r="B25" s="135">
        <v>87</v>
      </c>
      <c r="E25" s="131">
        <v>90.115840555579297</v>
      </c>
      <c r="F25" s="140" t="s">
        <v>79</v>
      </c>
      <c r="G25" s="135">
        <v>4110</v>
      </c>
      <c r="H25" s="135">
        <v>3919</v>
      </c>
      <c r="I25" s="135">
        <v>1508</v>
      </c>
      <c r="J25" s="135">
        <f t="shared" si="0"/>
        <v>9537</v>
      </c>
      <c r="K25" s="140" t="s">
        <v>79</v>
      </c>
      <c r="L25" s="135">
        <v>1806</v>
      </c>
      <c r="M25" s="135">
        <v>1150</v>
      </c>
      <c r="N25" s="135">
        <v>654</v>
      </c>
      <c r="P25" s="140" t="s">
        <v>79</v>
      </c>
      <c r="Q25" s="135">
        <v>4552</v>
      </c>
      <c r="R25" s="140" t="s">
        <v>79</v>
      </c>
      <c r="S25" s="135">
        <v>1618</v>
      </c>
      <c r="T25" s="135">
        <v>1505</v>
      </c>
      <c r="U25" s="135">
        <v>106</v>
      </c>
      <c r="V25" s="129">
        <f t="shared" si="1"/>
        <v>93.016069221260807</v>
      </c>
      <c r="X25" s="143" t="s">
        <v>79</v>
      </c>
      <c r="Y25" s="144">
        <v>3604</v>
      </c>
      <c r="Z25" s="144">
        <v>3471</v>
      </c>
      <c r="AA25" s="144">
        <v>261</v>
      </c>
      <c r="AD25" s="143" t="s">
        <v>79</v>
      </c>
      <c r="AE25" s="145">
        <v>4</v>
      </c>
      <c r="AF25" s="144">
        <v>2709</v>
      </c>
      <c r="AG25" s="144">
        <v>1497</v>
      </c>
      <c r="AH25" s="144">
        <v>1212</v>
      </c>
      <c r="AI25" s="144">
        <v>0</v>
      </c>
      <c r="AK25" s="143" t="s">
        <v>79</v>
      </c>
      <c r="AL25" s="144">
        <v>596</v>
      </c>
      <c r="AN25" s="143" t="s">
        <v>79</v>
      </c>
      <c r="AO25" s="144">
        <v>2419</v>
      </c>
      <c r="AQ25" s="143" t="s">
        <v>79</v>
      </c>
      <c r="AR25" s="144">
        <v>868</v>
      </c>
      <c r="AS25" s="144">
        <v>0</v>
      </c>
      <c r="AT25" s="144">
        <v>0</v>
      </c>
      <c r="AU25" s="144">
        <v>2</v>
      </c>
      <c r="AV25" s="144">
        <v>0</v>
      </c>
      <c r="AW25" s="144">
        <v>743</v>
      </c>
      <c r="AX25" s="144">
        <v>123</v>
      </c>
      <c r="AY25" s="144">
        <f t="shared" si="2"/>
        <v>866</v>
      </c>
      <c r="AZ25" s="144">
        <v>0</v>
      </c>
      <c r="BA25" s="144">
        <v>0</v>
      </c>
      <c r="BB25" s="146">
        <f t="shared" si="3"/>
        <v>868</v>
      </c>
      <c r="BC25" s="143" t="s">
        <v>79</v>
      </c>
      <c r="BD25" s="144">
        <v>868</v>
      </c>
      <c r="BE25" s="144">
        <v>37</v>
      </c>
      <c r="BF25" s="144">
        <v>337</v>
      </c>
      <c r="BG25" s="144">
        <v>494</v>
      </c>
      <c r="BH25" s="129">
        <f t="shared" si="4"/>
        <v>56.912442396313367</v>
      </c>
      <c r="BI25" s="143" t="s">
        <v>79</v>
      </c>
      <c r="BJ25" s="144">
        <v>40</v>
      </c>
      <c r="BK25" s="144">
        <v>18</v>
      </c>
      <c r="BL25" s="144">
        <v>28</v>
      </c>
      <c r="BM25" s="144">
        <v>55</v>
      </c>
      <c r="BN25" s="144">
        <f t="shared" si="5"/>
        <v>83</v>
      </c>
      <c r="BO25" s="143" t="s">
        <v>79</v>
      </c>
      <c r="BP25" s="144">
        <v>689</v>
      </c>
      <c r="BR25" s="143" t="s">
        <v>79</v>
      </c>
      <c r="BS25" s="144">
        <v>82</v>
      </c>
      <c r="BT25" s="144">
        <v>44</v>
      </c>
      <c r="BU25" s="146">
        <f t="shared" si="6"/>
        <v>126</v>
      </c>
      <c r="BV25" s="143" t="s">
        <v>79</v>
      </c>
      <c r="BW25" s="144">
        <v>219</v>
      </c>
      <c r="BX25" s="144">
        <v>17</v>
      </c>
      <c r="BY25" s="146">
        <f t="shared" si="7"/>
        <v>236</v>
      </c>
      <c r="BZ25" s="140" t="s">
        <v>79</v>
      </c>
      <c r="CA25" s="135">
        <v>931</v>
      </c>
      <c r="CB25" s="135">
        <f t="shared" si="8"/>
        <v>1018</v>
      </c>
      <c r="CC25" s="135">
        <v>16</v>
      </c>
      <c r="CD25" s="135">
        <v>67</v>
      </c>
      <c r="CE25" s="146">
        <f t="shared" si="9"/>
        <v>83</v>
      </c>
      <c r="CF25" s="140" t="s">
        <v>79</v>
      </c>
      <c r="CG25" s="135">
        <v>87</v>
      </c>
      <c r="CI25" s="143" t="s">
        <v>79</v>
      </c>
      <c r="CJ25" s="144">
        <v>36702</v>
      </c>
      <c r="CL25" s="143" t="s">
        <v>79</v>
      </c>
      <c r="CM25" s="144">
        <v>1638</v>
      </c>
      <c r="CO25" s="129">
        <v>75</v>
      </c>
      <c r="CQ25" s="142">
        <v>888589815.24000001</v>
      </c>
      <c r="CS25" s="143" t="s">
        <v>79</v>
      </c>
      <c r="CT25" s="144">
        <v>36945</v>
      </c>
      <c r="CU25" s="144">
        <v>30695</v>
      </c>
      <c r="CV25" s="144">
        <v>266</v>
      </c>
      <c r="CW25" s="144">
        <v>32201</v>
      </c>
      <c r="CX25" s="146">
        <f t="shared" si="10"/>
        <v>100107</v>
      </c>
      <c r="CZ25" s="129" t="s">
        <v>79</v>
      </c>
      <c r="DA25" s="129">
        <v>100296</v>
      </c>
      <c r="DB25" s="144">
        <v>36314</v>
      </c>
      <c r="DC25" s="144">
        <v>30105</v>
      </c>
      <c r="DD25" s="144">
        <v>270</v>
      </c>
      <c r="DE25" s="144">
        <v>33607</v>
      </c>
      <c r="DG25" s="129" t="s">
        <v>79</v>
      </c>
      <c r="DH25" s="147">
        <v>3471</v>
      </c>
      <c r="DI25" s="129">
        <v>171</v>
      </c>
      <c r="DK25" s="129" t="s">
        <v>288</v>
      </c>
      <c r="DL25" s="129">
        <v>470</v>
      </c>
      <c r="DM25" s="129">
        <f t="shared" si="11"/>
        <v>36.382978723404257</v>
      </c>
      <c r="DO25" s="129" t="s">
        <v>288</v>
      </c>
      <c r="DP25" s="149">
        <v>16494</v>
      </c>
      <c r="DR25" s="129" t="s">
        <v>79</v>
      </c>
      <c r="DS25" s="129">
        <v>1235</v>
      </c>
      <c r="DT25" s="129">
        <f t="shared" si="12"/>
        <v>7.4875712380259491</v>
      </c>
    </row>
    <row r="26" spans="1:124">
      <c r="A26" s="140" t="s">
        <v>80</v>
      </c>
      <c r="B26" s="135">
        <v>70</v>
      </c>
      <c r="E26" s="131">
        <v>91.096242562479802</v>
      </c>
      <c r="F26" s="140" t="s">
        <v>80</v>
      </c>
      <c r="G26" s="135">
        <v>3320</v>
      </c>
      <c r="H26" s="135">
        <v>1058</v>
      </c>
      <c r="I26" s="135">
        <v>2759</v>
      </c>
      <c r="J26" s="135">
        <f t="shared" si="0"/>
        <v>7137</v>
      </c>
      <c r="K26" s="140" t="s">
        <v>80</v>
      </c>
      <c r="L26" s="135">
        <v>1169</v>
      </c>
      <c r="M26" s="135">
        <v>643</v>
      </c>
      <c r="N26" s="135">
        <v>526</v>
      </c>
      <c r="P26" s="140" t="s">
        <v>80</v>
      </c>
      <c r="Q26" s="135">
        <v>3536</v>
      </c>
      <c r="R26" s="140" t="s">
        <v>80</v>
      </c>
      <c r="S26" s="135">
        <v>242</v>
      </c>
      <c r="T26" s="135">
        <v>195</v>
      </c>
      <c r="U26" s="135">
        <v>47</v>
      </c>
      <c r="V26" s="129">
        <f t="shared" si="1"/>
        <v>80.578512396694208</v>
      </c>
      <c r="X26" s="143" t="s">
        <v>80</v>
      </c>
      <c r="Y26" s="144">
        <v>3014</v>
      </c>
      <c r="Z26" s="144">
        <v>4696</v>
      </c>
      <c r="AA26" s="144">
        <v>364</v>
      </c>
      <c r="AD26" s="143" t="s">
        <v>80</v>
      </c>
      <c r="AE26" s="145">
        <v>2</v>
      </c>
      <c r="AF26" s="144">
        <v>2010</v>
      </c>
      <c r="AG26" s="144" t="s">
        <v>56</v>
      </c>
      <c r="AH26" s="144" t="s">
        <v>56</v>
      </c>
      <c r="AI26" s="144">
        <v>2010</v>
      </c>
      <c r="AK26" s="143" t="s">
        <v>80</v>
      </c>
      <c r="AL26" s="144">
        <v>142</v>
      </c>
      <c r="AN26" s="143" t="s">
        <v>80</v>
      </c>
      <c r="AO26" s="144">
        <v>3090</v>
      </c>
      <c r="AQ26" s="143" t="s">
        <v>80</v>
      </c>
      <c r="AR26" s="144">
        <v>1690</v>
      </c>
      <c r="AS26" s="144">
        <v>25</v>
      </c>
      <c r="AT26" s="144">
        <v>11</v>
      </c>
      <c r="AU26" s="144">
        <v>301</v>
      </c>
      <c r="AV26" s="144">
        <v>31</v>
      </c>
      <c r="AW26" s="144">
        <v>673</v>
      </c>
      <c r="AX26" s="144">
        <v>184</v>
      </c>
      <c r="AY26" s="144">
        <f t="shared" si="2"/>
        <v>857</v>
      </c>
      <c r="AZ26" s="144">
        <v>241</v>
      </c>
      <c r="BA26" s="144">
        <v>224</v>
      </c>
      <c r="BB26" s="146">
        <f t="shared" si="3"/>
        <v>1225</v>
      </c>
      <c r="BC26" s="143" t="s">
        <v>80</v>
      </c>
      <c r="BD26" s="144">
        <v>1690</v>
      </c>
      <c r="BE26" s="144">
        <v>73</v>
      </c>
      <c r="BF26" s="144">
        <v>943</v>
      </c>
      <c r="BG26" s="144">
        <v>674</v>
      </c>
      <c r="BH26" s="129">
        <f t="shared" si="4"/>
        <v>39.88165680473373</v>
      </c>
      <c r="BI26" s="143" t="s">
        <v>80</v>
      </c>
      <c r="BJ26" s="144">
        <v>42</v>
      </c>
      <c r="BK26" s="144">
        <v>0</v>
      </c>
      <c r="BL26" s="144">
        <v>74</v>
      </c>
      <c r="BM26" s="144">
        <v>70</v>
      </c>
      <c r="BN26" s="144">
        <f t="shared" si="5"/>
        <v>144</v>
      </c>
      <c r="BO26" s="143" t="s">
        <v>80</v>
      </c>
      <c r="BP26" s="144">
        <v>437</v>
      </c>
      <c r="BR26" s="143" t="s">
        <v>80</v>
      </c>
      <c r="BS26" s="144">
        <v>16</v>
      </c>
      <c r="BT26" s="144">
        <v>9</v>
      </c>
      <c r="BU26" s="146">
        <f t="shared" si="6"/>
        <v>25</v>
      </c>
      <c r="BV26" s="143" t="s">
        <v>80</v>
      </c>
      <c r="BW26" s="144">
        <v>34</v>
      </c>
      <c r="BX26" s="144">
        <v>5</v>
      </c>
      <c r="BY26" s="146">
        <f t="shared" si="7"/>
        <v>39</v>
      </c>
      <c r="BZ26" s="140" t="s">
        <v>80</v>
      </c>
      <c r="CA26" s="135">
        <v>896</v>
      </c>
      <c r="CB26" s="135">
        <f t="shared" si="8"/>
        <v>966</v>
      </c>
      <c r="CC26" s="135">
        <v>50</v>
      </c>
      <c r="CD26" s="135">
        <v>79</v>
      </c>
      <c r="CE26" s="146">
        <f t="shared" si="9"/>
        <v>129</v>
      </c>
      <c r="CF26" s="140" t="s">
        <v>80</v>
      </c>
      <c r="CG26" s="135">
        <v>70</v>
      </c>
      <c r="CI26" s="143" t="s">
        <v>80</v>
      </c>
      <c r="CJ26" s="144">
        <v>25643</v>
      </c>
      <c r="CL26" s="143" t="s">
        <v>80</v>
      </c>
      <c r="CM26" s="144">
        <v>1397</v>
      </c>
      <c r="CO26" s="129">
        <v>60</v>
      </c>
      <c r="CQ26" s="142">
        <v>543042870.85000002</v>
      </c>
      <c r="CS26" s="143" t="s">
        <v>80</v>
      </c>
      <c r="CT26" s="144">
        <v>25643</v>
      </c>
      <c r="CU26" s="144">
        <v>9962</v>
      </c>
      <c r="CV26" s="144" t="s">
        <v>56</v>
      </c>
      <c r="CW26" s="144">
        <v>23859</v>
      </c>
      <c r="CX26" s="146">
        <f t="shared" si="10"/>
        <v>59464</v>
      </c>
      <c r="CZ26" s="129" t="s">
        <v>252</v>
      </c>
      <c r="DA26" s="129">
        <v>25341</v>
      </c>
      <c r="DB26" s="144">
        <v>25341</v>
      </c>
      <c r="DC26" s="144" t="s">
        <v>56</v>
      </c>
      <c r="DD26" s="144" t="s">
        <v>56</v>
      </c>
      <c r="DE26" s="144" t="s">
        <v>56</v>
      </c>
      <c r="DG26" s="129" t="s">
        <v>80</v>
      </c>
      <c r="DH26" s="147">
        <v>4696</v>
      </c>
      <c r="DI26" s="129">
        <v>207</v>
      </c>
      <c r="DK26" s="129" t="s">
        <v>289</v>
      </c>
      <c r="DL26" s="129">
        <v>467</v>
      </c>
      <c r="DM26" s="129">
        <f t="shared" si="11"/>
        <v>44.325481798715202</v>
      </c>
      <c r="DO26" s="129" t="s">
        <v>289</v>
      </c>
      <c r="DP26" s="149">
        <v>12400</v>
      </c>
      <c r="DR26" s="129" t="s">
        <v>80</v>
      </c>
      <c r="DS26" s="129">
        <v>1280</v>
      </c>
      <c r="DT26" s="129">
        <f t="shared" si="12"/>
        <v>10.32258064516129</v>
      </c>
    </row>
    <row r="27" spans="1:124">
      <c r="A27" s="140" t="s">
        <v>81</v>
      </c>
      <c r="B27" s="135">
        <v>77</v>
      </c>
      <c r="E27" s="131">
        <v>96.456794242409799</v>
      </c>
      <c r="F27" s="140" t="s">
        <v>81</v>
      </c>
      <c r="G27" s="135">
        <v>1790</v>
      </c>
      <c r="H27" s="135">
        <v>912</v>
      </c>
      <c r="I27" s="135">
        <v>1685</v>
      </c>
      <c r="J27" s="135">
        <f t="shared" si="0"/>
        <v>4387</v>
      </c>
      <c r="K27" s="140" t="s">
        <v>81</v>
      </c>
      <c r="L27" s="135">
        <v>4563</v>
      </c>
      <c r="M27" s="135">
        <v>1342</v>
      </c>
      <c r="N27" s="135">
        <v>1807</v>
      </c>
      <c r="P27" s="140" t="s">
        <v>81</v>
      </c>
      <c r="Q27" s="135">
        <v>2273</v>
      </c>
      <c r="R27" s="140" t="s">
        <v>81</v>
      </c>
      <c r="S27" s="135">
        <v>930</v>
      </c>
      <c r="T27" s="135">
        <v>612</v>
      </c>
      <c r="U27" s="135">
        <v>312</v>
      </c>
      <c r="V27" s="129">
        <f t="shared" si="1"/>
        <v>65.806451612903231</v>
      </c>
      <c r="X27" s="143" t="s">
        <v>81</v>
      </c>
      <c r="Y27" s="144">
        <v>4228</v>
      </c>
      <c r="Z27" s="144">
        <v>4613</v>
      </c>
      <c r="AA27" s="144">
        <v>486</v>
      </c>
      <c r="AD27" s="143" t="s">
        <v>81</v>
      </c>
      <c r="AE27" s="145">
        <v>6</v>
      </c>
      <c r="AF27" s="144">
        <v>3474</v>
      </c>
      <c r="AG27" s="144">
        <v>1946</v>
      </c>
      <c r="AH27" s="144">
        <v>1528</v>
      </c>
      <c r="AI27" s="144">
        <v>0</v>
      </c>
      <c r="AK27" s="143" t="s">
        <v>81</v>
      </c>
      <c r="AL27" s="144">
        <v>920</v>
      </c>
      <c r="AN27" s="143" t="s">
        <v>81</v>
      </c>
      <c r="AO27" s="144">
        <v>3322</v>
      </c>
      <c r="AQ27" s="143" t="s">
        <v>81</v>
      </c>
      <c r="AR27" s="144">
        <v>3320</v>
      </c>
      <c r="AS27" s="144">
        <v>50</v>
      </c>
      <c r="AT27" s="144">
        <v>11</v>
      </c>
      <c r="AU27" s="144">
        <v>109</v>
      </c>
      <c r="AV27" s="144">
        <v>15</v>
      </c>
      <c r="AW27" s="144">
        <v>2589</v>
      </c>
      <c r="AX27" s="144">
        <v>382</v>
      </c>
      <c r="AY27" s="144">
        <f t="shared" si="2"/>
        <v>2971</v>
      </c>
      <c r="AZ27" s="144">
        <v>127</v>
      </c>
      <c r="BA27" s="144">
        <v>37</v>
      </c>
      <c r="BB27" s="146">
        <f t="shared" si="3"/>
        <v>3156</v>
      </c>
      <c r="BC27" s="143" t="s">
        <v>81</v>
      </c>
      <c r="BD27" s="144">
        <v>3320</v>
      </c>
      <c r="BE27" s="144" t="s">
        <v>56</v>
      </c>
      <c r="BF27" s="144">
        <v>2338</v>
      </c>
      <c r="BG27" s="144" t="s">
        <v>56</v>
      </c>
      <c r="BH27" s="129" t="e">
        <f t="shared" si="4"/>
        <v>#VALUE!</v>
      </c>
      <c r="BI27" s="143" t="s">
        <v>81</v>
      </c>
      <c r="BJ27" s="144">
        <v>196</v>
      </c>
      <c r="BK27" s="144">
        <v>52</v>
      </c>
      <c r="BL27" s="144">
        <v>124</v>
      </c>
      <c r="BM27" s="144">
        <v>102</v>
      </c>
      <c r="BN27" s="144">
        <f t="shared" si="5"/>
        <v>226</v>
      </c>
      <c r="BO27" s="143" t="s">
        <v>81</v>
      </c>
      <c r="BP27" s="144">
        <v>1137</v>
      </c>
      <c r="BR27" s="143" t="s">
        <v>81</v>
      </c>
      <c r="BS27" s="144">
        <v>36</v>
      </c>
      <c r="BT27" s="144">
        <v>29</v>
      </c>
      <c r="BU27" s="146">
        <f t="shared" si="6"/>
        <v>65</v>
      </c>
      <c r="BV27" s="143" t="s">
        <v>81</v>
      </c>
      <c r="BW27" s="144">
        <v>374</v>
      </c>
      <c r="BX27" s="144">
        <v>32</v>
      </c>
      <c r="BY27" s="146">
        <f t="shared" si="7"/>
        <v>406</v>
      </c>
      <c r="BZ27" s="140" t="s">
        <v>81</v>
      </c>
      <c r="CA27" s="135">
        <v>1136</v>
      </c>
      <c r="CB27" s="135">
        <f t="shared" si="8"/>
        <v>1213</v>
      </c>
      <c r="CC27" s="135">
        <v>46</v>
      </c>
      <c r="CD27" s="135">
        <v>44</v>
      </c>
      <c r="CE27" s="146">
        <f t="shared" si="9"/>
        <v>90</v>
      </c>
      <c r="CF27" s="140" t="s">
        <v>81</v>
      </c>
      <c r="CG27" s="135">
        <v>77</v>
      </c>
      <c r="CI27" s="143" t="s">
        <v>81</v>
      </c>
      <c r="CJ27" s="144">
        <v>17741</v>
      </c>
      <c r="CL27" s="143" t="s">
        <v>81</v>
      </c>
      <c r="CM27" s="144">
        <v>1632</v>
      </c>
      <c r="CO27" s="129">
        <v>59</v>
      </c>
      <c r="CQ27" s="142">
        <v>711129511.28999996</v>
      </c>
      <c r="CS27" s="143" t="s">
        <v>81</v>
      </c>
      <c r="CT27" s="144">
        <v>15476</v>
      </c>
      <c r="CU27" s="144">
        <v>14379</v>
      </c>
      <c r="CV27" s="144">
        <v>72</v>
      </c>
      <c r="CW27" s="144">
        <v>7245</v>
      </c>
      <c r="CX27" s="146">
        <f t="shared" si="10"/>
        <v>37172</v>
      </c>
      <c r="CZ27" s="129" t="s">
        <v>81</v>
      </c>
      <c r="DA27" s="129">
        <v>39279</v>
      </c>
      <c r="DB27" s="144">
        <v>17585</v>
      </c>
      <c r="DC27" s="144">
        <v>14378</v>
      </c>
      <c r="DD27" s="144">
        <v>72</v>
      </c>
      <c r="DE27" s="144">
        <v>7244</v>
      </c>
      <c r="DG27" s="129" t="s">
        <v>81</v>
      </c>
      <c r="DH27" s="147">
        <v>4613</v>
      </c>
      <c r="DI27" s="129">
        <v>257</v>
      </c>
      <c r="DK27" s="129" t="s">
        <v>290</v>
      </c>
      <c r="DL27" s="129">
        <v>326</v>
      </c>
      <c r="DM27" s="129">
        <f t="shared" si="11"/>
        <v>78.834355828220865</v>
      </c>
      <c r="DO27" s="129" t="s">
        <v>290</v>
      </c>
      <c r="DP27" s="149">
        <v>4616</v>
      </c>
      <c r="DR27" s="129" t="s">
        <v>81</v>
      </c>
      <c r="DS27" s="129">
        <v>1351</v>
      </c>
      <c r="DT27" s="129">
        <f t="shared" si="12"/>
        <v>29.267764298093589</v>
      </c>
    </row>
    <row r="28" spans="1:124">
      <c r="A28" s="140" t="s">
        <v>82</v>
      </c>
      <c r="B28" s="135">
        <v>179</v>
      </c>
      <c r="E28" s="131">
        <v>92.268040352890495</v>
      </c>
      <c r="F28" s="140" t="s">
        <v>82</v>
      </c>
      <c r="G28" s="135">
        <v>8457</v>
      </c>
      <c r="H28" s="135">
        <v>8451</v>
      </c>
      <c r="I28" s="135" t="s">
        <v>56</v>
      </c>
      <c r="J28" s="135">
        <f t="shared" si="0"/>
        <v>16908</v>
      </c>
      <c r="K28" s="140" t="s">
        <v>82</v>
      </c>
      <c r="L28" s="135">
        <v>2312</v>
      </c>
      <c r="M28" s="135">
        <v>2430</v>
      </c>
      <c r="N28" s="135">
        <v>287</v>
      </c>
      <c r="P28" s="140" t="s">
        <v>82</v>
      </c>
      <c r="Q28" s="135">
        <v>10175</v>
      </c>
      <c r="R28" s="140" t="s">
        <v>82</v>
      </c>
      <c r="S28" s="135">
        <v>4927</v>
      </c>
      <c r="T28" s="135">
        <v>4509</v>
      </c>
      <c r="U28" s="135">
        <v>386</v>
      </c>
      <c r="V28" s="129">
        <f t="shared" si="1"/>
        <v>91.516135579460126</v>
      </c>
      <c r="X28" s="143" t="s">
        <v>82</v>
      </c>
      <c r="Y28" s="144">
        <v>7695</v>
      </c>
      <c r="Z28" s="144">
        <v>8770</v>
      </c>
      <c r="AA28" s="144">
        <v>1997</v>
      </c>
      <c r="AD28" s="143" t="s">
        <v>82</v>
      </c>
      <c r="AE28" s="145">
        <v>3</v>
      </c>
      <c r="AF28" s="144">
        <v>6485</v>
      </c>
      <c r="AG28" s="144">
        <v>4255</v>
      </c>
      <c r="AH28" s="144">
        <v>2230</v>
      </c>
      <c r="AI28" s="144">
        <v>0</v>
      </c>
      <c r="AK28" s="143" t="s">
        <v>82</v>
      </c>
      <c r="AL28" s="144">
        <v>803</v>
      </c>
      <c r="AN28" s="143" t="s">
        <v>82</v>
      </c>
      <c r="AO28" s="144">
        <v>9011</v>
      </c>
      <c r="AQ28" s="143" t="s">
        <v>82</v>
      </c>
      <c r="AR28" s="144">
        <v>729</v>
      </c>
      <c r="AS28" s="144">
        <v>16</v>
      </c>
      <c r="AT28" s="144">
        <v>0</v>
      </c>
      <c r="AU28" s="144">
        <v>12</v>
      </c>
      <c r="AV28" s="144">
        <v>0</v>
      </c>
      <c r="AW28" s="144">
        <v>529</v>
      </c>
      <c r="AX28" s="144">
        <v>83</v>
      </c>
      <c r="AY28" s="144">
        <f t="shared" si="2"/>
        <v>612</v>
      </c>
      <c r="AZ28" s="144">
        <v>52</v>
      </c>
      <c r="BA28" s="144">
        <v>37</v>
      </c>
      <c r="BB28" s="146">
        <f t="shared" si="3"/>
        <v>640</v>
      </c>
      <c r="BC28" s="143" t="s">
        <v>82</v>
      </c>
      <c r="BD28" s="144">
        <v>729</v>
      </c>
      <c r="BE28" s="144" t="s">
        <v>56</v>
      </c>
      <c r="BF28" s="144">
        <v>478</v>
      </c>
      <c r="BG28" s="144" t="s">
        <v>56</v>
      </c>
      <c r="BH28" s="129" t="e">
        <f t="shared" si="4"/>
        <v>#VALUE!</v>
      </c>
      <c r="BI28" s="143" t="s">
        <v>82</v>
      </c>
      <c r="BJ28" s="144">
        <v>77</v>
      </c>
      <c r="BK28" s="144">
        <v>43</v>
      </c>
      <c r="BL28" s="144">
        <v>117</v>
      </c>
      <c r="BM28" s="144">
        <v>113</v>
      </c>
      <c r="BN28" s="144">
        <f t="shared" si="5"/>
        <v>230</v>
      </c>
      <c r="BO28" s="143" t="s">
        <v>82</v>
      </c>
      <c r="BP28" s="144">
        <v>485</v>
      </c>
      <c r="BR28" s="143" t="s">
        <v>82</v>
      </c>
      <c r="BS28" s="144">
        <v>9</v>
      </c>
      <c r="BT28" s="144">
        <v>1</v>
      </c>
      <c r="BU28" s="146">
        <f t="shared" si="6"/>
        <v>10</v>
      </c>
      <c r="BV28" s="143" t="s">
        <v>82</v>
      </c>
      <c r="BW28" s="144">
        <v>6</v>
      </c>
      <c r="BX28" s="144">
        <v>0</v>
      </c>
      <c r="BY28" s="146">
        <f t="shared" si="7"/>
        <v>6</v>
      </c>
      <c r="BZ28" s="140" t="s">
        <v>82</v>
      </c>
      <c r="CA28" s="135">
        <v>1056</v>
      </c>
      <c r="CB28" s="135">
        <f t="shared" si="8"/>
        <v>1235</v>
      </c>
      <c r="CC28" s="135">
        <v>60</v>
      </c>
      <c r="CD28" s="135">
        <v>72</v>
      </c>
      <c r="CE28" s="146">
        <f t="shared" si="9"/>
        <v>132</v>
      </c>
      <c r="CF28" s="140" t="s">
        <v>82</v>
      </c>
      <c r="CG28" s="135">
        <v>179</v>
      </c>
      <c r="CI28" s="143" t="s">
        <v>82</v>
      </c>
      <c r="CJ28" s="144">
        <v>35231</v>
      </c>
      <c r="CL28" s="143" t="s">
        <v>82</v>
      </c>
      <c r="CM28" s="144">
        <v>2177</v>
      </c>
      <c r="CO28" s="129">
        <v>164</v>
      </c>
      <c r="CQ28" s="142">
        <v>27390140.449999999</v>
      </c>
      <c r="CS28" s="143" t="s">
        <v>82</v>
      </c>
      <c r="CT28" s="144">
        <v>32623</v>
      </c>
      <c r="CU28" s="144">
        <v>17230</v>
      </c>
      <c r="CV28" s="144">
        <v>24</v>
      </c>
      <c r="CW28" s="144">
        <v>15371</v>
      </c>
      <c r="CX28" s="146">
        <f t="shared" si="10"/>
        <v>65248</v>
      </c>
      <c r="CZ28" s="129" t="s">
        <v>253</v>
      </c>
      <c r="DA28" s="129">
        <v>70130</v>
      </c>
      <c r="DB28" s="144">
        <v>35053</v>
      </c>
      <c r="DC28" s="144">
        <v>17684</v>
      </c>
      <c r="DD28" s="144">
        <v>24</v>
      </c>
      <c r="DE28" s="144">
        <v>17369</v>
      </c>
      <c r="DG28" s="129" t="s">
        <v>82</v>
      </c>
      <c r="DH28" s="147">
        <v>8770</v>
      </c>
      <c r="DI28" s="129">
        <v>432</v>
      </c>
      <c r="DK28" s="129" t="s">
        <v>291</v>
      </c>
      <c r="DL28" s="129">
        <v>1371</v>
      </c>
      <c r="DM28" s="129">
        <f t="shared" si="11"/>
        <v>31.50984682713348</v>
      </c>
      <c r="DO28" s="129" t="s">
        <v>291</v>
      </c>
      <c r="DP28" s="149">
        <v>12807</v>
      </c>
      <c r="DR28" s="129" t="s">
        <v>82</v>
      </c>
      <c r="DS28" s="129">
        <v>2789</v>
      </c>
      <c r="DT28" s="129">
        <f t="shared" si="12"/>
        <v>21.777153119387833</v>
      </c>
    </row>
    <row r="29" spans="1:124">
      <c r="A29" s="140" t="s">
        <v>83</v>
      </c>
      <c r="B29" s="135">
        <v>89</v>
      </c>
      <c r="E29" s="131">
        <v>87.945998071359696</v>
      </c>
      <c r="F29" s="140" t="s">
        <v>83</v>
      </c>
      <c r="G29" s="135">
        <v>11264</v>
      </c>
      <c r="H29" s="135">
        <v>8513</v>
      </c>
      <c r="I29" s="135">
        <v>4904</v>
      </c>
      <c r="J29" s="135">
        <f t="shared" si="0"/>
        <v>24681</v>
      </c>
      <c r="K29" s="140" t="s">
        <v>83</v>
      </c>
      <c r="L29" s="135">
        <v>5697</v>
      </c>
      <c r="M29" s="135">
        <v>3693</v>
      </c>
      <c r="N29" s="135" t="s">
        <v>56</v>
      </c>
      <c r="P29" s="140" t="s">
        <v>83</v>
      </c>
      <c r="Q29" s="135">
        <v>13442</v>
      </c>
      <c r="R29" s="140" t="s">
        <v>83</v>
      </c>
      <c r="S29" s="135">
        <v>3849</v>
      </c>
      <c r="T29" s="135">
        <v>3624</v>
      </c>
      <c r="U29" s="135">
        <v>211</v>
      </c>
      <c r="V29" s="129">
        <f t="shared" si="1"/>
        <v>94.154325798908815</v>
      </c>
      <c r="X29" s="143" t="s">
        <v>83</v>
      </c>
      <c r="Y29" s="144">
        <v>10920</v>
      </c>
      <c r="Z29" s="144">
        <v>20109</v>
      </c>
      <c r="AA29" s="144">
        <v>1436</v>
      </c>
      <c r="AD29" s="143" t="s">
        <v>83</v>
      </c>
      <c r="AE29" s="145">
        <v>13</v>
      </c>
      <c r="AF29" s="144">
        <v>7592</v>
      </c>
      <c r="AG29" s="144" t="s">
        <v>56</v>
      </c>
      <c r="AH29" s="144" t="s">
        <v>56</v>
      </c>
      <c r="AI29" s="144">
        <v>7592</v>
      </c>
      <c r="AK29" s="143" t="s">
        <v>83</v>
      </c>
      <c r="AL29" s="144">
        <v>1355</v>
      </c>
      <c r="AN29" s="143" t="s">
        <v>83</v>
      </c>
      <c r="AO29" s="144">
        <v>11373</v>
      </c>
      <c r="AQ29" s="143" t="s">
        <v>83</v>
      </c>
      <c r="AR29" s="144">
        <v>891</v>
      </c>
      <c r="AS29" s="144">
        <v>287</v>
      </c>
      <c r="AT29" s="144">
        <v>59</v>
      </c>
      <c r="AU29" s="144">
        <v>395</v>
      </c>
      <c r="AV29" s="144">
        <v>88</v>
      </c>
      <c r="AW29" s="144">
        <v>29</v>
      </c>
      <c r="AX29" s="144">
        <v>0</v>
      </c>
      <c r="AY29" s="144">
        <f t="shared" si="2"/>
        <v>29</v>
      </c>
      <c r="AZ29" s="144">
        <v>19</v>
      </c>
      <c r="BA29" s="144">
        <v>14</v>
      </c>
      <c r="BB29" s="146">
        <f t="shared" si="3"/>
        <v>858</v>
      </c>
      <c r="BC29" s="143" t="s">
        <v>83</v>
      </c>
      <c r="BD29" s="144">
        <v>891</v>
      </c>
      <c r="BE29" s="144">
        <v>112</v>
      </c>
      <c r="BF29" s="144">
        <v>133</v>
      </c>
      <c r="BG29" s="144">
        <v>646</v>
      </c>
      <c r="BH29" s="129">
        <f t="shared" si="4"/>
        <v>72.502805836139174</v>
      </c>
      <c r="BI29" s="143" t="s">
        <v>83</v>
      </c>
      <c r="BJ29" s="144">
        <v>96</v>
      </c>
      <c r="BK29" s="144">
        <v>16</v>
      </c>
      <c r="BL29" s="144">
        <v>56</v>
      </c>
      <c r="BM29" s="144">
        <v>24</v>
      </c>
      <c r="BN29" s="144">
        <f t="shared" si="5"/>
        <v>80</v>
      </c>
      <c r="BO29" s="143" t="s">
        <v>83</v>
      </c>
      <c r="BP29" s="144">
        <v>620</v>
      </c>
      <c r="BR29" s="143" t="s">
        <v>83</v>
      </c>
      <c r="BS29" s="144">
        <v>0</v>
      </c>
      <c r="BT29" s="144">
        <v>0</v>
      </c>
      <c r="BU29" s="146">
        <f t="shared" si="6"/>
        <v>0</v>
      </c>
      <c r="BV29" s="143" t="s">
        <v>83</v>
      </c>
      <c r="BW29" s="144">
        <v>0</v>
      </c>
      <c r="BX29" s="144">
        <v>0</v>
      </c>
      <c r="BY29" s="146">
        <f t="shared" si="7"/>
        <v>0</v>
      </c>
      <c r="BZ29" s="140" t="s">
        <v>83</v>
      </c>
      <c r="CA29" s="135">
        <v>1149</v>
      </c>
      <c r="CB29" s="135">
        <f t="shared" si="8"/>
        <v>1238</v>
      </c>
      <c r="CC29" s="135">
        <v>96</v>
      </c>
      <c r="CD29" s="135">
        <v>159</v>
      </c>
      <c r="CE29" s="146">
        <f t="shared" si="9"/>
        <v>255</v>
      </c>
      <c r="CF29" s="140" t="s">
        <v>83</v>
      </c>
      <c r="CG29" s="135">
        <v>89</v>
      </c>
      <c r="CI29" s="143" t="s">
        <v>83</v>
      </c>
      <c r="CJ29" s="144">
        <v>31182</v>
      </c>
      <c r="CL29" s="143" t="s">
        <v>83</v>
      </c>
      <c r="CM29" s="144">
        <v>2063</v>
      </c>
      <c r="CO29" s="129">
        <v>70</v>
      </c>
      <c r="CQ29" s="142">
        <v>926877416</v>
      </c>
      <c r="CS29" s="143" t="s">
        <v>83</v>
      </c>
      <c r="CT29" s="144">
        <v>28431</v>
      </c>
      <c r="CU29" s="144">
        <v>19887</v>
      </c>
      <c r="CV29" s="144" t="s">
        <v>66</v>
      </c>
      <c r="CW29" s="144">
        <v>13987</v>
      </c>
      <c r="CX29" s="146">
        <f t="shared" si="10"/>
        <v>62305</v>
      </c>
      <c r="CZ29" s="129" t="s">
        <v>83</v>
      </c>
      <c r="DA29" s="129">
        <v>67793</v>
      </c>
      <c r="DB29" s="144">
        <v>30726</v>
      </c>
      <c r="DC29" s="144">
        <v>22026</v>
      </c>
      <c r="DD29" s="144" t="s">
        <v>66</v>
      </c>
      <c r="DE29" s="144">
        <v>15041</v>
      </c>
      <c r="DG29" s="129" t="s">
        <v>83</v>
      </c>
      <c r="DH29" s="147">
        <v>20109</v>
      </c>
      <c r="DI29" s="129">
        <v>679</v>
      </c>
      <c r="DK29" s="129" t="s">
        <v>292</v>
      </c>
      <c r="DL29" s="129">
        <v>977</v>
      </c>
      <c r="DM29" s="129">
        <f t="shared" si="11"/>
        <v>69.498464687819862</v>
      </c>
      <c r="DO29" s="129" t="s">
        <v>292</v>
      </c>
      <c r="DP29" s="149">
        <v>10587</v>
      </c>
      <c r="DR29" s="129" t="s">
        <v>83</v>
      </c>
      <c r="DS29" s="129">
        <v>10492</v>
      </c>
      <c r="DT29" s="129">
        <f t="shared" si="12"/>
        <v>99.10267308963823</v>
      </c>
    </row>
    <row r="30" spans="1:124">
      <c r="A30" s="140" t="s">
        <v>84</v>
      </c>
      <c r="B30" s="135">
        <v>106</v>
      </c>
      <c r="E30" s="131">
        <v>90.619102696779706</v>
      </c>
      <c r="F30" s="140" t="s">
        <v>84</v>
      </c>
      <c r="G30" s="135">
        <v>4179</v>
      </c>
      <c r="H30" s="135">
        <v>1344</v>
      </c>
      <c r="I30" s="135">
        <v>4241</v>
      </c>
      <c r="J30" s="135">
        <f t="shared" si="0"/>
        <v>9764</v>
      </c>
      <c r="K30" s="140" t="s">
        <v>84</v>
      </c>
      <c r="L30" s="135">
        <v>2884</v>
      </c>
      <c r="M30" s="135">
        <v>2876</v>
      </c>
      <c r="N30" s="135">
        <v>478</v>
      </c>
      <c r="P30" s="140" t="s">
        <v>84</v>
      </c>
      <c r="Q30" s="135">
        <v>4938</v>
      </c>
      <c r="R30" s="140" t="s">
        <v>84</v>
      </c>
      <c r="S30" s="135">
        <v>944</v>
      </c>
      <c r="T30" s="135">
        <v>778</v>
      </c>
      <c r="U30" s="135">
        <v>163</v>
      </c>
      <c r="V30" s="129">
        <f t="shared" si="1"/>
        <v>82.415254237288138</v>
      </c>
      <c r="X30" s="143" t="s">
        <v>84</v>
      </c>
      <c r="Y30" s="144">
        <v>3607</v>
      </c>
      <c r="Z30" s="144">
        <v>3316</v>
      </c>
      <c r="AA30" s="144">
        <v>291</v>
      </c>
      <c r="AD30" s="143" t="s">
        <v>84</v>
      </c>
      <c r="AE30" s="145">
        <v>18</v>
      </c>
      <c r="AF30" s="144">
        <v>4543</v>
      </c>
      <c r="AG30" s="144">
        <v>2508</v>
      </c>
      <c r="AH30" s="144">
        <v>2035</v>
      </c>
      <c r="AI30" s="144">
        <v>0</v>
      </c>
      <c r="AK30" s="143" t="s">
        <v>84</v>
      </c>
      <c r="AL30" s="144">
        <v>1134</v>
      </c>
      <c r="AN30" s="143" t="s">
        <v>84</v>
      </c>
      <c r="AO30" s="144">
        <v>4543</v>
      </c>
      <c r="AQ30" s="143" t="s">
        <v>84</v>
      </c>
      <c r="AR30" s="144">
        <v>7231</v>
      </c>
      <c r="AS30" s="144">
        <v>0</v>
      </c>
      <c r="AT30" s="144">
        <v>0</v>
      </c>
      <c r="AU30" s="144">
        <v>51</v>
      </c>
      <c r="AV30" s="144">
        <v>11</v>
      </c>
      <c r="AW30" s="144">
        <v>5129</v>
      </c>
      <c r="AX30" s="144">
        <v>556</v>
      </c>
      <c r="AY30" s="144">
        <f t="shared" si="2"/>
        <v>5685</v>
      </c>
      <c r="AZ30" s="144">
        <v>768</v>
      </c>
      <c r="BA30" s="144">
        <v>716</v>
      </c>
      <c r="BB30" s="146">
        <f t="shared" si="3"/>
        <v>5747</v>
      </c>
      <c r="BC30" s="143" t="s">
        <v>84</v>
      </c>
      <c r="BD30" s="144">
        <v>7231</v>
      </c>
      <c r="BE30" s="144">
        <v>635</v>
      </c>
      <c r="BF30" s="144">
        <v>5007</v>
      </c>
      <c r="BG30" s="144">
        <v>1589</v>
      </c>
      <c r="BH30" s="129">
        <f t="shared" si="4"/>
        <v>21.974830590513069</v>
      </c>
      <c r="BI30" s="143" t="s">
        <v>84</v>
      </c>
      <c r="BJ30" s="144">
        <v>54</v>
      </c>
      <c r="BK30" s="144">
        <v>5</v>
      </c>
      <c r="BL30" s="144">
        <v>80</v>
      </c>
      <c r="BM30" s="144">
        <v>63</v>
      </c>
      <c r="BN30" s="144">
        <f t="shared" si="5"/>
        <v>143</v>
      </c>
      <c r="BO30" s="143" t="s">
        <v>84</v>
      </c>
      <c r="BP30" s="144">
        <v>1558</v>
      </c>
      <c r="BR30" s="143" t="s">
        <v>84</v>
      </c>
      <c r="BS30" s="144">
        <v>174</v>
      </c>
      <c r="BT30" s="144">
        <v>66</v>
      </c>
      <c r="BU30" s="146">
        <f t="shared" si="6"/>
        <v>240</v>
      </c>
      <c r="BV30" s="143" t="s">
        <v>84</v>
      </c>
      <c r="BW30" s="144">
        <v>580</v>
      </c>
      <c r="BX30" s="144">
        <v>57</v>
      </c>
      <c r="BY30" s="146">
        <f t="shared" si="7"/>
        <v>637</v>
      </c>
      <c r="BZ30" s="140" t="s">
        <v>84</v>
      </c>
      <c r="CA30" s="135">
        <v>1183</v>
      </c>
      <c r="CB30" s="135">
        <f t="shared" si="8"/>
        <v>1289</v>
      </c>
      <c r="CC30" s="135">
        <v>53</v>
      </c>
      <c r="CD30" s="135">
        <v>142</v>
      </c>
      <c r="CE30" s="146">
        <f t="shared" si="9"/>
        <v>195</v>
      </c>
      <c r="CF30" s="140" t="s">
        <v>84</v>
      </c>
      <c r="CG30" s="135">
        <v>106</v>
      </c>
      <c r="CI30" s="143" t="s">
        <v>84</v>
      </c>
      <c r="CJ30" s="144">
        <v>50115</v>
      </c>
      <c r="CL30" s="143" t="s">
        <v>84</v>
      </c>
      <c r="CM30" s="144">
        <v>2267</v>
      </c>
      <c r="CO30" s="129">
        <v>86</v>
      </c>
      <c r="CQ30" s="142">
        <v>713379705</v>
      </c>
      <c r="CS30" s="143" t="s">
        <v>84</v>
      </c>
      <c r="CT30" s="144">
        <v>49363</v>
      </c>
      <c r="CU30" s="144">
        <v>4721</v>
      </c>
      <c r="CV30" s="144">
        <v>103</v>
      </c>
      <c r="CW30" s="144">
        <v>45394</v>
      </c>
      <c r="CX30" s="146">
        <f t="shared" si="10"/>
        <v>99581</v>
      </c>
      <c r="CZ30" s="129" t="s">
        <v>84</v>
      </c>
      <c r="DA30" s="129">
        <v>100333</v>
      </c>
      <c r="DB30" s="144">
        <v>50115</v>
      </c>
      <c r="DC30" s="144">
        <v>4721</v>
      </c>
      <c r="DD30" s="144">
        <v>103</v>
      </c>
      <c r="DE30" s="144">
        <v>45394</v>
      </c>
      <c r="DG30" s="129" t="s">
        <v>84</v>
      </c>
      <c r="DH30" s="147">
        <v>3316</v>
      </c>
      <c r="DI30" s="129">
        <v>124</v>
      </c>
      <c r="DK30" s="129" t="s">
        <v>293</v>
      </c>
      <c r="DL30" s="129">
        <v>589</v>
      </c>
      <c r="DM30" s="129">
        <f t="shared" si="11"/>
        <v>21.05263157894737</v>
      </c>
      <c r="DO30" s="129" t="s">
        <v>293</v>
      </c>
      <c r="DP30" s="149">
        <v>17843</v>
      </c>
      <c r="DR30" s="129" t="s">
        <v>84</v>
      </c>
      <c r="DS30" s="129">
        <v>1431</v>
      </c>
      <c r="DT30" s="129">
        <f t="shared" si="12"/>
        <v>8.0199518018270464</v>
      </c>
    </row>
    <row r="31" spans="1:124">
      <c r="A31" s="140" t="s">
        <v>85</v>
      </c>
      <c r="B31" s="135">
        <v>110</v>
      </c>
      <c r="E31" s="131">
        <v>91.899593231390199</v>
      </c>
      <c r="F31" s="140" t="s">
        <v>85</v>
      </c>
      <c r="G31" s="135">
        <v>3899</v>
      </c>
      <c r="H31" s="135">
        <v>748</v>
      </c>
      <c r="I31" s="135">
        <v>3465</v>
      </c>
      <c r="J31" s="135">
        <f t="shared" si="0"/>
        <v>8112</v>
      </c>
      <c r="K31" s="140" t="s">
        <v>85</v>
      </c>
      <c r="L31" s="135">
        <v>4890</v>
      </c>
      <c r="M31" s="135">
        <v>4889</v>
      </c>
      <c r="N31" s="135">
        <v>353</v>
      </c>
      <c r="P31" s="140" t="s">
        <v>85</v>
      </c>
      <c r="Q31" s="135">
        <v>4509</v>
      </c>
      <c r="R31" s="140" t="s">
        <v>85</v>
      </c>
      <c r="S31" s="135">
        <v>741</v>
      </c>
      <c r="T31" s="135">
        <v>697</v>
      </c>
      <c r="U31" s="135">
        <v>44</v>
      </c>
      <c r="V31" s="129">
        <f t="shared" si="1"/>
        <v>94.062078272604595</v>
      </c>
      <c r="X31" s="143" t="s">
        <v>85</v>
      </c>
      <c r="Y31" s="144">
        <v>3461</v>
      </c>
      <c r="Z31" s="144">
        <v>4351</v>
      </c>
      <c r="AA31" s="144">
        <v>723</v>
      </c>
      <c r="AD31" s="143" t="s">
        <v>85</v>
      </c>
      <c r="AE31" s="145">
        <v>7</v>
      </c>
      <c r="AF31" s="144">
        <v>6482</v>
      </c>
      <c r="AG31" s="144">
        <v>4399</v>
      </c>
      <c r="AH31" s="144">
        <v>2083</v>
      </c>
      <c r="AI31" s="144">
        <v>0</v>
      </c>
      <c r="AK31" s="143" t="s">
        <v>85</v>
      </c>
      <c r="AL31" s="144">
        <v>1165</v>
      </c>
      <c r="AN31" s="143" t="s">
        <v>85</v>
      </c>
      <c r="AO31" s="144">
        <v>6470</v>
      </c>
      <c r="AQ31" s="143" t="s">
        <v>85</v>
      </c>
      <c r="AR31" s="144">
        <v>2817</v>
      </c>
      <c r="AS31" s="144">
        <v>2</v>
      </c>
      <c r="AT31" s="144">
        <v>0</v>
      </c>
      <c r="AU31" s="144">
        <v>9</v>
      </c>
      <c r="AV31" s="144">
        <v>5</v>
      </c>
      <c r="AW31" s="144">
        <v>2300</v>
      </c>
      <c r="AX31" s="144">
        <v>339</v>
      </c>
      <c r="AY31" s="144">
        <f t="shared" si="2"/>
        <v>2639</v>
      </c>
      <c r="AZ31" s="144">
        <v>68</v>
      </c>
      <c r="BA31" s="144">
        <v>94</v>
      </c>
      <c r="BB31" s="146">
        <f t="shared" si="3"/>
        <v>2655</v>
      </c>
      <c r="BC31" s="143" t="s">
        <v>85</v>
      </c>
      <c r="BD31" s="144">
        <v>2817</v>
      </c>
      <c r="BE31" s="144">
        <v>108</v>
      </c>
      <c r="BF31" s="144">
        <v>2358</v>
      </c>
      <c r="BG31" s="144">
        <v>351</v>
      </c>
      <c r="BH31" s="129">
        <f t="shared" si="4"/>
        <v>12.460063897763577</v>
      </c>
      <c r="BI31" s="143" t="s">
        <v>85</v>
      </c>
      <c r="BJ31" s="144">
        <v>164</v>
      </c>
      <c r="BK31" s="144">
        <v>78</v>
      </c>
      <c r="BL31" s="144">
        <v>77</v>
      </c>
      <c r="BM31" s="144">
        <v>66</v>
      </c>
      <c r="BN31" s="144">
        <f t="shared" si="5"/>
        <v>143</v>
      </c>
      <c r="BO31" s="143" t="s">
        <v>85</v>
      </c>
      <c r="BP31" s="144">
        <v>731</v>
      </c>
      <c r="BR31" s="143" t="s">
        <v>85</v>
      </c>
      <c r="BS31" s="144">
        <v>0</v>
      </c>
      <c r="BT31" s="144">
        <v>0</v>
      </c>
      <c r="BU31" s="146">
        <f t="shared" si="6"/>
        <v>0</v>
      </c>
      <c r="BV31" s="143" t="s">
        <v>85</v>
      </c>
      <c r="BW31" s="144">
        <v>0</v>
      </c>
      <c r="BX31" s="144">
        <v>0</v>
      </c>
      <c r="BY31" s="146">
        <f t="shared" si="7"/>
        <v>0</v>
      </c>
      <c r="BZ31" s="140" t="s">
        <v>85</v>
      </c>
      <c r="CA31" s="135">
        <v>925</v>
      </c>
      <c r="CB31" s="135">
        <f t="shared" si="8"/>
        <v>1035</v>
      </c>
      <c r="CC31" s="135">
        <v>51</v>
      </c>
      <c r="CD31" s="135">
        <v>64</v>
      </c>
      <c r="CE31" s="146">
        <f t="shared" si="9"/>
        <v>115</v>
      </c>
      <c r="CF31" s="140" t="s">
        <v>85</v>
      </c>
      <c r="CG31" s="135">
        <v>110</v>
      </c>
      <c r="CI31" s="143" t="s">
        <v>85</v>
      </c>
      <c r="CJ31" s="144">
        <v>45315</v>
      </c>
      <c r="CL31" s="143" t="s">
        <v>85</v>
      </c>
      <c r="CM31" s="144">
        <v>1883</v>
      </c>
      <c r="CO31" s="129">
        <v>98</v>
      </c>
      <c r="CQ31" s="142">
        <v>110058648.06999999</v>
      </c>
      <c r="CS31" s="143" t="s">
        <v>85</v>
      </c>
      <c r="CT31" s="144">
        <v>45224</v>
      </c>
      <c r="CU31" s="144">
        <v>25053</v>
      </c>
      <c r="CV31" s="144">
        <v>9</v>
      </c>
      <c r="CW31" s="144">
        <v>35998</v>
      </c>
      <c r="CX31" s="146">
        <f t="shared" si="10"/>
        <v>106284</v>
      </c>
      <c r="CZ31" s="129" t="s">
        <v>85</v>
      </c>
      <c r="DA31" s="129">
        <v>106375</v>
      </c>
      <c r="DB31" s="144">
        <v>45315</v>
      </c>
      <c r="DC31" s="144">
        <v>25053</v>
      </c>
      <c r="DD31" s="144">
        <v>9</v>
      </c>
      <c r="DE31" s="144">
        <v>35998</v>
      </c>
      <c r="DG31" s="129" t="s">
        <v>85</v>
      </c>
      <c r="DH31" s="147">
        <v>4351</v>
      </c>
      <c r="DI31" s="129">
        <v>99</v>
      </c>
      <c r="DK31" s="129" t="s">
        <v>294</v>
      </c>
      <c r="DL31" s="129">
        <v>1368</v>
      </c>
      <c r="DM31" s="129">
        <f t="shared" si="11"/>
        <v>7.2368421052631575</v>
      </c>
      <c r="DO31" s="129" t="s">
        <v>294</v>
      </c>
      <c r="DP31" s="149">
        <v>17973</v>
      </c>
      <c r="DR31" s="129" t="s">
        <v>85</v>
      </c>
      <c r="DS31" s="129">
        <v>814</v>
      </c>
      <c r="DT31" s="129">
        <f t="shared" si="12"/>
        <v>4.5290157458409839</v>
      </c>
    </row>
    <row r="32" spans="1:124">
      <c r="A32" s="140" t="s">
        <v>86</v>
      </c>
      <c r="B32" s="135">
        <v>33</v>
      </c>
      <c r="E32" s="131">
        <v>91.960978107068399</v>
      </c>
      <c r="F32" s="140" t="s">
        <v>86</v>
      </c>
      <c r="G32" s="135">
        <v>2355</v>
      </c>
      <c r="H32" s="135">
        <v>805</v>
      </c>
      <c r="I32" s="135">
        <v>2394</v>
      </c>
      <c r="J32" s="135">
        <f t="shared" si="0"/>
        <v>5554</v>
      </c>
      <c r="K32" s="140" t="s">
        <v>86</v>
      </c>
      <c r="L32" s="135">
        <v>803</v>
      </c>
      <c r="M32" s="135">
        <v>674</v>
      </c>
      <c r="N32" s="135">
        <v>129</v>
      </c>
      <c r="P32" s="140" t="s">
        <v>86</v>
      </c>
      <c r="Q32" s="135">
        <v>3258</v>
      </c>
      <c r="R32" s="140" t="s">
        <v>86</v>
      </c>
      <c r="S32" s="135">
        <v>122</v>
      </c>
      <c r="T32" s="135">
        <v>80</v>
      </c>
      <c r="U32" s="135">
        <v>42</v>
      </c>
      <c r="V32" s="129">
        <f t="shared" si="1"/>
        <v>65.573770491803273</v>
      </c>
      <c r="X32" s="143" t="s">
        <v>86</v>
      </c>
      <c r="Y32" s="144">
        <v>2383</v>
      </c>
      <c r="Z32" s="144">
        <v>2892</v>
      </c>
      <c r="AA32" s="144">
        <v>237</v>
      </c>
      <c r="AD32" s="143" t="s">
        <v>86</v>
      </c>
      <c r="AE32" s="145">
        <v>2</v>
      </c>
      <c r="AF32" s="144">
        <v>1013</v>
      </c>
      <c r="AG32" s="144">
        <v>499</v>
      </c>
      <c r="AH32" s="144">
        <v>514</v>
      </c>
      <c r="AI32" s="144">
        <v>0</v>
      </c>
      <c r="AK32" s="143" t="s">
        <v>86</v>
      </c>
      <c r="AL32" s="144">
        <v>208</v>
      </c>
      <c r="AN32" s="143" t="s">
        <v>86</v>
      </c>
      <c r="AO32" s="144">
        <v>879</v>
      </c>
      <c r="AQ32" s="143" t="s">
        <v>86</v>
      </c>
      <c r="AR32" s="144">
        <v>1258</v>
      </c>
      <c r="AS32" s="144">
        <v>1</v>
      </c>
      <c r="AT32" s="144">
        <v>0</v>
      </c>
      <c r="AU32" s="144">
        <v>20</v>
      </c>
      <c r="AV32" s="144">
        <v>5</v>
      </c>
      <c r="AW32" s="144">
        <v>910</v>
      </c>
      <c r="AX32" s="144">
        <v>184</v>
      </c>
      <c r="AY32" s="144">
        <f t="shared" si="2"/>
        <v>1094</v>
      </c>
      <c r="AZ32" s="144">
        <v>41</v>
      </c>
      <c r="BA32" s="144">
        <v>97</v>
      </c>
      <c r="BB32" s="146">
        <f t="shared" si="3"/>
        <v>1120</v>
      </c>
      <c r="BC32" s="143" t="s">
        <v>86</v>
      </c>
      <c r="BD32" s="144">
        <v>1258</v>
      </c>
      <c r="BE32" s="144">
        <v>17</v>
      </c>
      <c r="BF32" s="144">
        <v>1069</v>
      </c>
      <c r="BG32" s="144">
        <v>172</v>
      </c>
      <c r="BH32" s="129">
        <f t="shared" si="4"/>
        <v>13.672496025437203</v>
      </c>
      <c r="BI32" s="143" t="s">
        <v>86</v>
      </c>
      <c r="BJ32" s="144">
        <v>16</v>
      </c>
      <c r="BK32" s="144">
        <v>8</v>
      </c>
      <c r="BL32" s="144">
        <v>25</v>
      </c>
      <c r="BM32" s="144">
        <v>36</v>
      </c>
      <c r="BN32" s="144">
        <f t="shared" si="5"/>
        <v>61</v>
      </c>
      <c r="BO32" s="143" t="s">
        <v>86</v>
      </c>
      <c r="BP32" s="144">
        <v>510</v>
      </c>
      <c r="BR32" s="143" t="s">
        <v>86</v>
      </c>
      <c r="BS32" s="144">
        <v>21</v>
      </c>
      <c r="BT32" s="144">
        <v>23</v>
      </c>
      <c r="BU32" s="146">
        <f t="shared" si="6"/>
        <v>44</v>
      </c>
      <c r="BV32" s="143" t="s">
        <v>86</v>
      </c>
      <c r="BW32" s="144">
        <v>142</v>
      </c>
      <c r="BX32" s="144">
        <v>14</v>
      </c>
      <c r="BY32" s="146">
        <f t="shared" si="7"/>
        <v>156</v>
      </c>
      <c r="BZ32" s="140" t="s">
        <v>86</v>
      </c>
      <c r="CA32" s="135">
        <v>417</v>
      </c>
      <c r="CB32" s="135">
        <f t="shared" si="8"/>
        <v>450</v>
      </c>
      <c r="CC32" s="135">
        <v>16</v>
      </c>
      <c r="CD32" s="135">
        <v>30</v>
      </c>
      <c r="CE32" s="146">
        <f t="shared" si="9"/>
        <v>46</v>
      </c>
      <c r="CF32" s="140" t="s">
        <v>86</v>
      </c>
      <c r="CG32" s="135">
        <v>33</v>
      </c>
      <c r="CI32" s="143" t="s">
        <v>86</v>
      </c>
      <c r="CJ32" s="144">
        <v>7838</v>
      </c>
      <c r="CL32" s="143" t="s">
        <v>86</v>
      </c>
      <c r="CM32" s="144">
        <v>510</v>
      </c>
      <c r="CO32" s="129">
        <v>24</v>
      </c>
      <c r="CQ32" s="142">
        <v>150388434</v>
      </c>
      <c r="CS32" s="143" t="s">
        <v>86</v>
      </c>
      <c r="CT32" s="144">
        <v>7838</v>
      </c>
      <c r="CU32" s="144">
        <v>3191</v>
      </c>
      <c r="CV32" s="144">
        <v>0</v>
      </c>
      <c r="CW32" s="144">
        <v>4647</v>
      </c>
      <c r="CX32" s="146">
        <f t="shared" si="10"/>
        <v>15676</v>
      </c>
      <c r="CZ32" s="129" t="s">
        <v>86</v>
      </c>
      <c r="DA32" s="129">
        <v>15552</v>
      </c>
      <c r="DB32" s="144">
        <v>7776</v>
      </c>
      <c r="DC32" s="144">
        <v>3149</v>
      </c>
      <c r="DD32" s="144">
        <v>0</v>
      </c>
      <c r="DE32" s="144">
        <v>4627</v>
      </c>
      <c r="DG32" s="129" t="s">
        <v>86</v>
      </c>
      <c r="DH32" s="147">
        <v>2892</v>
      </c>
      <c r="DI32" s="129">
        <v>43</v>
      </c>
      <c r="DK32" s="129" t="s">
        <v>295</v>
      </c>
      <c r="DL32" s="129">
        <v>360</v>
      </c>
      <c r="DM32" s="129">
        <f t="shared" si="11"/>
        <v>11.944444444444445</v>
      </c>
      <c r="DO32" s="129" t="s">
        <v>295</v>
      </c>
      <c r="DP32" s="149">
        <v>4159</v>
      </c>
      <c r="DR32" s="129" t="s">
        <v>86</v>
      </c>
      <c r="DS32" s="129">
        <v>672</v>
      </c>
      <c r="DT32" s="129">
        <f t="shared" si="12"/>
        <v>16.157730223611445</v>
      </c>
    </row>
    <row r="33" spans="1:124">
      <c r="A33" s="140" t="s">
        <v>87</v>
      </c>
      <c r="B33" s="135">
        <v>313</v>
      </c>
      <c r="E33" s="131">
        <v>91.6160269454775</v>
      </c>
      <c r="F33" s="140" t="s">
        <v>87</v>
      </c>
      <c r="G33" s="135">
        <v>3206</v>
      </c>
      <c r="H33" s="135">
        <v>657</v>
      </c>
      <c r="I33" s="135">
        <v>2742</v>
      </c>
      <c r="J33" s="135">
        <f t="shared" si="0"/>
        <v>6605</v>
      </c>
      <c r="K33" s="140" t="s">
        <v>87</v>
      </c>
      <c r="L33" s="135">
        <v>5710</v>
      </c>
      <c r="M33" s="135">
        <v>5632</v>
      </c>
      <c r="N33" s="135">
        <v>813</v>
      </c>
      <c r="P33" s="140" t="s">
        <v>87</v>
      </c>
      <c r="Q33" s="135">
        <v>3558</v>
      </c>
      <c r="R33" s="140" t="s">
        <v>87</v>
      </c>
      <c r="S33" s="135">
        <v>145</v>
      </c>
      <c r="T33" s="135">
        <v>120</v>
      </c>
      <c r="U33" s="135">
        <v>23</v>
      </c>
      <c r="V33" s="129">
        <f t="shared" si="1"/>
        <v>82.758620689655174</v>
      </c>
      <c r="X33" s="143" t="s">
        <v>87</v>
      </c>
      <c r="Y33" s="144">
        <v>5358</v>
      </c>
      <c r="Z33" s="144">
        <v>5877</v>
      </c>
      <c r="AA33" s="144">
        <v>156</v>
      </c>
      <c r="AD33" s="143" t="s">
        <v>87</v>
      </c>
      <c r="AE33" s="145">
        <v>17</v>
      </c>
      <c r="AF33" s="144">
        <v>8046</v>
      </c>
      <c r="AG33" s="144">
        <v>4880</v>
      </c>
      <c r="AH33" s="144">
        <v>3166</v>
      </c>
      <c r="AI33" s="144">
        <v>0</v>
      </c>
      <c r="AK33" s="143" t="s">
        <v>87</v>
      </c>
      <c r="AL33" s="144">
        <v>1108</v>
      </c>
      <c r="AN33" s="143" t="s">
        <v>87</v>
      </c>
      <c r="AO33" s="144">
        <v>8263</v>
      </c>
      <c r="AQ33" s="143" t="s">
        <v>87</v>
      </c>
      <c r="AR33" s="144">
        <v>20420</v>
      </c>
      <c r="AS33" s="144">
        <v>13</v>
      </c>
      <c r="AT33" s="144">
        <v>4</v>
      </c>
      <c r="AU33" s="144">
        <v>462</v>
      </c>
      <c r="AV33" s="144">
        <v>164</v>
      </c>
      <c r="AW33" s="144">
        <v>14708</v>
      </c>
      <c r="AX33" s="144">
        <v>3262</v>
      </c>
      <c r="AY33" s="144">
        <f t="shared" si="2"/>
        <v>17970</v>
      </c>
      <c r="AZ33" s="144">
        <v>886</v>
      </c>
      <c r="BA33" s="144">
        <v>921</v>
      </c>
      <c r="BB33" s="146">
        <f t="shared" si="3"/>
        <v>18613</v>
      </c>
      <c r="BC33" s="143" t="s">
        <v>87</v>
      </c>
      <c r="BD33" s="144">
        <v>20420</v>
      </c>
      <c r="BE33" s="144">
        <v>1078</v>
      </c>
      <c r="BF33" s="144">
        <v>16633</v>
      </c>
      <c r="BG33" s="144">
        <v>2709</v>
      </c>
      <c r="BH33" s="129">
        <f t="shared" si="4"/>
        <v>13.266405484818804</v>
      </c>
      <c r="BI33" s="143" t="s">
        <v>87</v>
      </c>
      <c r="BJ33" s="144">
        <v>240</v>
      </c>
      <c r="BK33" s="144">
        <v>78</v>
      </c>
      <c r="BL33" s="144">
        <v>158</v>
      </c>
      <c r="BM33" s="144">
        <v>142</v>
      </c>
      <c r="BN33" s="144">
        <f t="shared" si="5"/>
        <v>300</v>
      </c>
      <c r="BO33" s="143" t="s">
        <v>87</v>
      </c>
      <c r="BP33" s="144">
        <v>1005</v>
      </c>
      <c r="BR33" s="143" t="s">
        <v>87</v>
      </c>
      <c r="BS33" s="144">
        <v>10</v>
      </c>
      <c r="BT33" s="144">
        <v>47</v>
      </c>
      <c r="BU33" s="146">
        <f t="shared" si="6"/>
        <v>57</v>
      </c>
      <c r="BV33" s="143" t="s">
        <v>87</v>
      </c>
      <c r="BW33" s="144">
        <v>37</v>
      </c>
      <c r="BX33" s="144">
        <v>8</v>
      </c>
      <c r="BY33" s="146">
        <f t="shared" si="7"/>
        <v>45</v>
      </c>
      <c r="BZ33" s="140" t="s">
        <v>87</v>
      </c>
      <c r="CA33" s="135">
        <v>1611</v>
      </c>
      <c r="CB33" s="135">
        <f t="shared" si="8"/>
        <v>1924</v>
      </c>
      <c r="CC33" s="135">
        <v>105</v>
      </c>
      <c r="CD33" s="135">
        <v>181</v>
      </c>
      <c r="CE33" s="146">
        <f t="shared" si="9"/>
        <v>286</v>
      </c>
      <c r="CF33" s="140" t="s">
        <v>87</v>
      </c>
      <c r="CG33" s="135">
        <v>313</v>
      </c>
      <c r="CI33" s="143" t="s">
        <v>87</v>
      </c>
      <c r="CJ33" s="144">
        <v>41885</v>
      </c>
      <c r="CL33" s="143" t="s">
        <v>87</v>
      </c>
      <c r="CM33" s="144">
        <v>3041</v>
      </c>
      <c r="CO33" s="129">
        <v>288</v>
      </c>
      <c r="CQ33" s="142">
        <v>1111713559</v>
      </c>
      <c r="CS33" s="143" t="s">
        <v>404</v>
      </c>
      <c r="CT33" s="144">
        <v>39946</v>
      </c>
      <c r="CU33" s="144">
        <v>11283</v>
      </c>
      <c r="CV33" s="144">
        <v>1</v>
      </c>
      <c r="CW33" s="144">
        <v>28663</v>
      </c>
      <c r="CX33" s="146">
        <f t="shared" si="10"/>
        <v>79893</v>
      </c>
      <c r="CZ33" s="129" t="s">
        <v>254</v>
      </c>
      <c r="DA33" s="129">
        <v>83696</v>
      </c>
      <c r="DB33" s="144">
        <v>41848</v>
      </c>
      <c r="DC33" s="144">
        <v>11682</v>
      </c>
      <c r="DD33" s="144" t="s">
        <v>56</v>
      </c>
      <c r="DE33" s="144">
        <v>30166</v>
      </c>
      <c r="DG33" s="129" t="s">
        <v>87</v>
      </c>
      <c r="DH33" s="147">
        <v>5877</v>
      </c>
      <c r="DI33" s="129">
        <v>282</v>
      </c>
      <c r="DK33" s="129" t="s">
        <v>296</v>
      </c>
      <c r="DL33" s="129">
        <v>1012</v>
      </c>
      <c r="DM33" s="129">
        <f t="shared" si="11"/>
        <v>27.865612648221344</v>
      </c>
      <c r="DO33" s="129" t="s">
        <v>296</v>
      </c>
      <c r="DP33" s="149">
        <v>18524</v>
      </c>
      <c r="DR33" s="129" t="s">
        <v>87</v>
      </c>
      <c r="DS33" s="129">
        <v>1286</v>
      </c>
      <c r="DT33" s="129">
        <f t="shared" si="12"/>
        <v>6.942345065860505</v>
      </c>
    </row>
    <row r="34" spans="1:124">
      <c r="A34" s="140" t="s">
        <v>88</v>
      </c>
      <c r="B34" s="135">
        <v>65</v>
      </c>
      <c r="E34" s="131">
        <v>94.641460205950196</v>
      </c>
      <c r="F34" s="140" t="s">
        <v>88</v>
      </c>
      <c r="G34" s="135">
        <v>2059</v>
      </c>
      <c r="H34" s="135">
        <v>1139</v>
      </c>
      <c r="I34" s="135">
        <v>973</v>
      </c>
      <c r="J34" s="135">
        <f t="shared" si="0"/>
        <v>4171</v>
      </c>
      <c r="K34" s="140" t="s">
        <v>88</v>
      </c>
      <c r="L34" s="135">
        <v>1348</v>
      </c>
      <c r="M34" s="135">
        <v>1781</v>
      </c>
      <c r="N34" s="135">
        <v>403</v>
      </c>
      <c r="P34" s="140" t="s">
        <v>88</v>
      </c>
      <c r="Q34" s="135">
        <v>2582</v>
      </c>
      <c r="R34" s="140" t="s">
        <v>88</v>
      </c>
      <c r="S34" s="135">
        <v>134</v>
      </c>
      <c r="T34" s="135">
        <v>112</v>
      </c>
      <c r="U34" s="135">
        <v>16</v>
      </c>
      <c r="V34" s="129">
        <f t="shared" si="1"/>
        <v>83.582089552238799</v>
      </c>
      <c r="X34" s="143" t="s">
        <v>88</v>
      </c>
      <c r="Y34" s="144">
        <v>2199</v>
      </c>
      <c r="Z34" s="144">
        <v>2796</v>
      </c>
      <c r="AA34" s="144">
        <v>330</v>
      </c>
      <c r="AD34" s="143" t="s">
        <v>88</v>
      </c>
      <c r="AE34" s="145">
        <v>4</v>
      </c>
      <c r="AF34" s="144">
        <v>2943</v>
      </c>
      <c r="AG34" s="144">
        <v>1460</v>
      </c>
      <c r="AH34" s="144">
        <v>1483</v>
      </c>
      <c r="AI34" s="144">
        <v>0</v>
      </c>
      <c r="AK34" s="143" t="s">
        <v>88</v>
      </c>
      <c r="AL34" s="144">
        <v>482</v>
      </c>
      <c r="AN34" s="143" t="s">
        <v>88</v>
      </c>
      <c r="AO34" s="144">
        <v>1868</v>
      </c>
      <c r="AQ34" s="143" t="s">
        <v>88</v>
      </c>
      <c r="AR34" s="144">
        <v>3514</v>
      </c>
      <c r="AS34" s="144">
        <v>129</v>
      </c>
      <c r="AT34" s="144">
        <v>4</v>
      </c>
      <c r="AU34" s="144">
        <v>485</v>
      </c>
      <c r="AV34" s="144">
        <v>12</v>
      </c>
      <c r="AW34" s="144">
        <v>2676</v>
      </c>
      <c r="AX34" s="144">
        <v>180</v>
      </c>
      <c r="AY34" s="144">
        <f t="shared" si="2"/>
        <v>2856</v>
      </c>
      <c r="AZ34" s="144">
        <v>28</v>
      </c>
      <c r="BA34" s="144">
        <v>0</v>
      </c>
      <c r="BB34" s="146">
        <f t="shared" si="3"/>
        <v>3486</v>
      </c>
      <c r="BC34" s="143" t="s">
        <v>88</v>
      </c>
      <c r="BD34" s="144">
        <v>3514</v>
      </c>
      <c r="BE34" s="144">
        <v>23</v>
      </c>
      <c r="BF34" s="144">
        <v>3325</v>
      </c>
      <c r="BG34" s="144">
        <v>166</v>
      </c>
      <c r="BH34" s="129">
        <f t="shared" si="4"/>
        <v>4.7239612976664773</v>
      </c>
      <c r="BI34" s="143" t="s">
        <v>88</v>
      </c>
      <c r="BJ34" s="144">
        <v>34</v>
      </c>
      <c r="BK34" s="144">
        <v>5</v>
      </c>
      <c r="BL34" s="144">
        <v>1</v>
      </c>
      <c r="BM34" s="144">
        <v>0</v>
      </c>
      <c r="BN34" s="144">
        <f t="shared" si="5"/>
        <v>1</v>
      </c>
      <c r="BO34" s="143" t="s">
        <v>88</v>
      </c>
      <c r="BP34" s="144">
        <v>1016</v>
      </c>
      <c r="BR34" s="143" t="s">
        <v>88</v>
      </c>
      <c r="BS34" s="144">
        <v>89</v>
      </c>
      <c r="BT34" s="144">
        <v>50</v>
      </c>
      <c r="BU34" s="146">
        <f t="shared" si="6"/>
        <v>139</v>
      </c>
      <c r="BV34" s="143" t="s">
        <v>88</v>
      </c>
      <c r="BW34" s="144">
        <v>326</v>
      </c>
      <c r="BX34" s="144">
        <v>57</v>
      </c>
      <c r="BY34" s="146">
        <f t="shared" si="7"/>
        <v>383</v>
      </c>
      <c r="BZ34" s="140" t="s">
        <v>88</v>
      </c>
      <c r="CA34" s="135">
        <v>631</v>
      </c>
      <c r="CB34" s="135">
        <f t="shared" si="8"/>
        <v>696</v>
      </c>
      <c r="CC34" s="135">
        <v>15</v>
      </c>
      <c r="CD34" s="135">
        <v>42</v>
      </c>
      <c r="CE34" s="146">
        <f t="shared" si="9"/>
        <v>57</v>
      </c>
      <c r="CF34" s="140" t="s">
        <v>88</v>
      </c>
      <c r="CG34" s="135">
        <v>65</v>
      </c>
      <c r="CI34" s="143" t="s">
        <v>88</v>
      </c>
      <c r="CJ34" s="144">
        <v>31565</v>
      </c>
      <c r="CL34" s="143" t="s">
        <v>88</v>
      </c>
      <c r="CM34" s="144">
        <v>1503</v>
      </c>
      <c r="CO34" s="129">
        <v>54</v>
      </c>
      <c r="CQ34" s="142">
        <v>519389926.64999998</v>
      </c>
      <c r="CS34" s="143" t="s">
        <v>88</v>
      </c>
      <c r="CT34" s="144">
        <v>31374</v>
      </c>
      <c r="CU34" s="144">
        <v>16936</v>
      </c>
      <c r="CV34" s="144">
        <v>500</v>
      </c>
      <c r="CW34" s="144">
        <v>20628</v>
      </c>
      <c r="CX34" s="146">
        <f t="shared" si="10"/>
        <v>69438</v>
      </c>
      <c r="CZ34" s="129" t="s">
        <v>88</v>
      </c>
      <c r="DA34" s="129">
        <v>69438</v>
      </c>
      <c r="DB34" s="144">
        <v>31374</v>
      </c>
      <c r="DC34" s="144">
        <v>16936</v>
      </c>
      <c r="DD34" s="144">
        <v>500</v>
      </c>
      <c r="DE34" s="144">
        <v>20628</v>
      </c>
      <c r="DG34" s="129" t="s">
        <v>88</v>
      </c>
      <c r="DH34" s="147">
        <v>2796</v>
      </c>
      <c r="DI34" s="129">
        <v>121</v>
      </c>
      <c r="DK34" s="129" t="s">
        <v>297</v>
      </c>
      <c r="DL34" s="129">
        <v>104</v>
      </c>
      <c r="DM34" s="129">
        <f t="shared" si="11"/>
        <v>116.34615384615384</v>
      </c>
      <c r="DO34" s="129" t="s">
        <v>297</v>
      </c>
      <c r="DP34" s="149">
        <v>2941</v>
      </c>
      <c r="DR34" s="129" t="s">
        <v>88</v>
      </c>
      <c r="DS34" s="129">
        <v>884</v>
      </c>
      <c r="DT34" s="129">
        <f t="shared" si="12"/>
        <v>30.057803468208093</v>
      </c>
    </row>
    <row r="35" spans="1:124">
      <c r="A35" s="140" t="s">
        <v>89</v>
      </c>
      <c r="B35" s="135">
        <v>86</v>
      </c>
      <c r="E35" s="131">
        <v>94.7507978224141</v>
      </c>
      <c r="F35" s="140" t="s">
        <v>89</v>
      </c>
      <c r="G35" s="135">
        <v>1962</v>
      </c>
      <c r="H35" s="135">
        <v>2181</v>
      </c>
      <c r="I35" s="135">
        <v>1455</v>
      </c>
      <c r="J35" s="135">
        <f t="shared" si="0"/>
        <v>5598</v>
      </c>
      <c r="K35" s="140" t="s">
        <v>89</v>
      </c>
      <c r="L35" s="135">
        <v>696</v>
      </c>
      <c r="M35" s="135">
        <v>671</v>
      </c>
      <c r="N35" s="135">
        <v>103</v>
      </c>
      <c r="P35" s="140" t="s">
        <v>89</v>
      </c>
      <c r="Q35" s="135">
        <v>3232</v>
      </c>
      <c r="R35" s="140" t="s">
        <v>89</v>
      </c>
      <c r="S35" s="135">
        <v>447</v>
      </c>
      <c r="T35" s="135">
        <v>421</v>
      </c>
      <c r="U35" s="135">
        <v>20</v>
      </c>
      <c r="V35" s="129">
        <f t="shared" si="1"/>
        <v>94.183445190156604</v>
      </c>
      <c r="X35" s="143" t="s">
        <v>89</v>
      </c>
      <c r="Y35" s="144">
        <v>1739</v>
      </c>
      <c r="Z35" s="144">
        <v>1371</v>
      </c>
      <c r="AA35" s="144">
        <v>368</v>
      </c>
      <c r="AD35" s="143" t="s">
        <v>89</v>
      </c>
      <c r="AE35" s="145">
        <v>19</v>
      </c>
      <c r="AF35" s="144">
        <v>2449</v>
      </c>
      <c r="AG35" s="144">
        <v>1583</v>
      </c>
      <c r="AH35" s="144">
        <v>866</v>
      </c>
      <c r="AI35" s="144">
        <v>0</v>
      </c>
      <c r="AK35" s="143" t="s">
        <v>89</v>
      </c>
      <c r="AL35" s="144">
        <v>453</v>
      </c>
      <c r="AN35" s="143" t="s">
        <v>89</v>
      </c>
      <c r="AO35" s="144">
        <v>1476</v>
      </c>
      <c r="AQ35" s="143" t="s">
        <v>89</v>
      </c>
      <c r="AR35" s="144">
        <v>1171</v>
      </c>
      <c r="AS35" s="144">
        <v>3</v>
      </c>
      <c r="AT35" s="144">
        <v>0</v>
      </c>
      <c r="AU35" s="144">
        <v>10</v>
      </c>
      <c r="AV35" s="144">
        <v>1</v>
      </c>
      <c r="AW35" s="144">
        <v>927</v>
      </c>
      <c r="AX35" s="144">
        <v>114</v>
      </c>
      <c r="AY35" s="144">
        <f t="shared" si="2"/>
        <v>1041</v>
      </c>
      <c r="AZ35" s="144">
        <v>46</v>
      </c>
      <c r="BA35" s="144">
        <v>70</v>
      </c>
      <c r="BB35" s="146">
        <f t="shared" si="3"/>
        <v>1055</v>
      </c>
      <c r="BC35" s="143" t="s">
        <v>89</v>
      </c>
      <c r="BD35" s="144">
        <v>1171</v>
      </c>
      <c r="BE35" s="144">
        <v>23</v>
      </c>
      <c r="BF35" s="144">
        <v>875</v>
      </c>
      <c r="BG35" s="144">
        <v>273</v>
      </c>
      <c r="BH35" s="129">
        <f t="shared" si="4"/>
        <v>23.313407344150299</v>
      </c>
      <c r="BI35" s="143" t="s">
        <v>89</v>
      </c>
      <c r="BJ35" s="144">
        <v>155</v>
      </c>
      <c r="BK35" s="144">
        <v>88</v>
      </c>
      <c r="BL35" s="144">
        <v>57</v>
      </c>
      <c r="BM35" s="144">
        <v>109</v>
      </c>
      <c r="BN35" s="144">
        <f t="shared" si="5"/>
        <v>166</v>
      </c>
      <c r="BO35" s="143" t="s">
        <v>89</v>
      </c>
      <c r="BP35" s="144">
        <v>969</v>
      </c>
      <c r="BR35" s="143" t="s">
        <v>89</v>
      </c>
      <c r="BS35" s="144">
        <v>66</v>
      </c>
      <c r="BT35" s="144">
        <v>44</v>
      </c>
      <c r="BU35" s="146">
        <f t="shared" si="6"/>
        <v>110</v>
      </c>
      <c r="BV35" s="143" t="s">
        <v>89</v>
      </c>
      <c r="BW35" s="144">
        <v>377</v>
      </c>
      <c r="BX35" s="144">
        <v>75</v>
      </c>
      <c r="BY35" s="146">
        <f t="shared" si="7"/>
        <v>452</v>
      </c>
      <c r="BZ35" s="140" t="s">
        <v>89</v>
      </c>
      <c r="CA35" s="135">
        <v>597</v>
      </c>
      <c r="CB35" s="135">
        <f t="shared" si="8"/>
        <v>683</v>
      </c>
      <c r="CC35" s="135">
        <v>18</v>
      </c>
      <c r="CD35" s="135">
        <v>30</v>
      </c>
      <c r="CE35" s="146">
        <f t="shared" si="9"/>
        <v>48</v>
      </c>
      <c r="CF35" s="140" t="s">
        <v>89</v>
      </c>
      <c r="CG35" s="135">
        <v>86</v>
      </c>
      <c r="CI35" s="143" t="s">
        <v>89</v>
      </c>
      <c r="CJ35" s="144">
        <v>16156</v>
      </c>
      <c r="CL35" s="143" t="s">
        <v>89</v>
      </c>
      <c r="CM35" s="144">
        <v>1323</v>
      </c>
      <c r="CO35" s="129">
        <v>74</v>
      </c>
      <c r="CQ35" s="142">
        <v>406817669</v>
      </c>
      <c r="CS35" s="143" t="s">
        <v>89</v>
      </c>
      <c r="CT35" s="144">
        <v>16156</v>
      </c>
      <c r="CU35" s="144">
        <v>8363</v>
      </c>
      <c r="CV35" s="144">
        <v>368</v>
      </c>
      <c r="CW35" s="144">
        <v>7793</v>
      </c>
      <c r="CX35" s="146">
        <f t="shared" si="10"/>
        <v>32680</v>
      </c>
      <c r="CZ35" s="129" t="s">
        <v>89</v>
      </c>
      <c r="DA35" s="129">
        <v>32449</v>
      </c>
      <c r="DB35" s="144">
        <v>16041</v>
      </c>
      <c r="DC35" s="144">
        <v>8300</v>
      </c>
      <c r="DD35" s="144">
        <v>362</v>
      </c>
      <c r="DE35" s="144">
        <v>7746</v>
      </c>
      <c r="DG35" s="129" t="s">
        <v>89</v>
      </c>
      <c r="DH35" s="147">
        <v>1371</v>
      </c>
      <c r="DI35" s="129">
        <v>112</v>
      </c>
      <c r="DK35" s="129" t="s">
        <v>298</v>
      </c>
      <c r="DL35" s="129">
        <v>248</v>
      </c>
      <c r="DM35" s="129">
        <f t="shared" si="11"/>
        <v>45.161290322580648</v>
      </c>
      <c r="DO35" s="129" t="s">
        <v>298</v>
      </c>
      <c r="DP35" s="149">
        <v>7809</v>
      </c>
      <c r="DR35" s="129" t="s">
        <v>89</v>
      </c>
      <c r="DS35" s="129">
        <v>473</v>
      </c>
      <c r="DT35" s="129">
        <f t="shared" si="12"/>
        <v>6.057113586886925</v>
      </c>
    </row>
    <row r="36" spans="1:124">
      <c r="A36" s="138" t="s">
        <v>90</v>
      </c>
      <c r="B36" s="150">
        <v>4278</v>
      </c>
      <c r="C36" s="156"/>
      <c r="D36" s="141"/>
      <c r="E36" s="132">
        <v>92.789076392996506</v>
      </c>
      <c r="F36" s="138" t="s">
        <v>90</v>
      </c>
      <c r="G36" s="150">
        <v>164636</v>
      </c>
      <c r="H36" s="150">
        <v>117901</v>
      </c>
      <c r="I36" s="150">
        <v>117209</v>
      </c>
      <c r="J36" s="135">
        <f t="shared" si="0"/>
        <v>399746</v>
      </c>
      <c r="K36" s="138" t="s">
        <v>90</v>
      </c>
      <c r="L36" s="150">
        <v>86902</v>
      </c>
      <c r="M36" s="150">
        <v>80256</v>
      </c>
      <c r="N36" s="150">
        <v>13567</v>
      </c>
      <c r="P36" s="138"/>
      <c r="Q36" s="150"/>
      <c r="R36" s="138" t="s">
        <v>90</v>
      </c>
      <c r="S36" s="150">
        <v>62169</v>
      </c>
      <c r="T36" s="150">
        <v>36250</v>
      </c>
      <c r="U36" s="150">
        <v>3664</v>
      </c>
      <c r="V36" s="129">
        <f t="shared" si="1"/>
        <v>58.308803422927824</v>
      </c>
      <c r="X36" s="139" t="s">
        <v>90</v>
      </c>
      <c r="Y36" s="152">
        <v>199563</v>
      </c>
      <c r="Z36" s="152">
        <v>199479</v>
      </c>
      <c r="AA36" s="152">
        <v>28175</v>
      </c>
      <c r="AD36" s="139" t="s">
        <v>90</v>
      </c>
      <c r="AE36" s="139">
        <v>269</v>
      </c>
      <c r="AF36" s="152">
        <v>173400</v>
      </c>
      <c r="AG36" s="152">
        <v>67802</v>
      </c>
      <c r="AH36" s="152">
        <v>75025</v>
      </c>
      <c r="AI36" s="152">
        <v>30573</v>
      </c>
      <c r="AK36" s="139" t="s">
        <v>90</v>
      </c>
      <c r="AL36" s="152">
        <v>37267</v>
      </c>
      <c r="AN36" s="139" t="s">
        <v>90</v>
      </c>
      <c r="AO36" s="152">
        <v>223656</v>
      </c>
      <c r="AQ36" s="139" t="s">
        <v>90</v>
      </c>
      <c r="AR36" s="152">
        <v>213048</v>
      </c>
      <c r="AS36" s="152">
        <v>2356</v>
      </c>
      <c r="AT36" s="152">
        <v>339</v>
      </c>
      <c r="AU36" s="152">
        <v>4468</v>
      </c>
      <c r="AV36" s="152">
        <v>913</v>
      </c>
      <c r="AW36" s="152">
        <v>154637</v>
      </c>
      <c r="AX36" s="152">
        <v>29441</v>
      </c>
      <c r="AY36" s="144">
        <f t="shared" si="2"/>
        <v>184078</v>
      </c>
      <c r="AZ36" s="152">
        <v>10708</v>
      </c>
      <c r="BA36" s="152">
        <v>10186</v>
      </c>
      <c r="BB36" s="146">
        <f t="shared" si="3"/>
        <v>192154</v>
      </c>
      <c r="BC36" s="139" t="s">
        <v>90</v>
      </c>
      <c r="BD36" s="152">
        <v>213048</v>
      </c>
      <c r="BE36" s="152">
        <v>6940</v>
      </c>
      <c r="BF36" s="152">
        <v>140438</v>
      </c>
      <c r="BG36" s="152">
        <v>49521</v>
      </c>
      <c r="BH36" s="129">
        <f t="shared" si="4"/>
        <v>23.244057677143179</v>
      </c>
      <c r="BI36" s="139"/>
      <c r="BJ36" s="152">
        <v>3896</v>
      </c>
      <c r="BK36" s="152"/>
      <c r="BL36" s="152">
        <v>3655</v>
      </c>
      <c r="BM36" s="152">
        <v>3432</v>
      </c>
      <c r="BN36" s="144">
        <f t="shared" si="5"/>
        <v>7087</v>
      </c>
      <c r="BO36" s="139"/>
      <c r="BP36" s="152">
        <v>37699</v>
      </c>
      <c r="BR36" s="139"/>
      <c r="BS36" s="152">
        <v>1577</v>
      </c>
      <c r="BT36" s="152">
        <v>950</v>
      </c>
      <c r="BU36" s="146">
        <f t="shared" si="6"/>
        <v>2527</v>
      </c>
      <c r="BV36" s="139"/>
      <c r="BW36" s="152">
        <v>9949</v>
      </c>
      <c r="BX36" s="152">
        <v>1294</v>
      </c>
      <c r="BY36" s="146">
        <f t="shared" si="7"/>
        <v>11243</v>
      </c>
      <c r="BZ36" s="138" t="s">
        <v>90</v>
      </c>
      <c r="CA36" s="150">
        <v>41310</v>
      </c>
      <c r="CB36" s="135">
        <f t="shared" si="8"/>
        <v>45588</v>
      </c>
      <c r="CC36" s="150">
        <v>2344</v>
      </c>
      <c r="CD36" s="150">
        <v>3647</v>
      </c>
      <c r="CE36" s="146">
        <f t="shared" si="9"/>
        <v>5991</v>
      </c>
      <c r="CF36" s="138" t="s">
        <v>90</v>
      </c>
      <c r="CG36" s="150">
        <v>4278</v>
      </c>
      <c r="CI36" s="139" t="s">
        <v>90</v>
      </c>
      <c r="CJ36" s="152">
        <v>1616733</v>
      </c>
      <c r="CL36" s="139" t="s">
        <v>90</v>
      </c>
      <c r="CM36" s="152">
        <v>91882</v>
      </c>
      <c r="CO36" s="129">
        <v>3644</v>
      </c>
      <c r="CS36" s="139" t="s">
        <v>90</v>
      </c>
      <c r="CT36" s="152">
        <v>1580134</v>
      </c>
      <c r="CU36" s="152">
        <v>1039455</v>
      </c>
      <c r="CV36" s="152">
        <v>194163</v>
      </c>
      <c r="CW36" s="152">
        <v>1034367</v>
      </c>
      <c r="CX36" s="146">
        <f t="shared" si="10"/>
        <v>3848119</v>
      </c>
      <c r="CZ36" s="129" t="s">
        <v>90</v>
      </c>
      <c r="DA36" s="129">
        <v>3621772</v>
      </c>
      <c r="DB36" s="152">
        <v>1604060</v>
      </c>
      <c r="DC36" s="152">
        <v>969851</v>
      </c>
      <c r="DD36" s="152">
        <v>192671</v>
      </c>
      <c r="DE36" s="152">
        <v>855190</v>
      </c>
      <c r="DG36" s="129" t="s">
        <v>90</v>
      </c>
      <c r="DH36" s="147">
        <v>199479</v>
      </c>
      <c r="DI36" s="147">
        <v>11171</v>
      </c>
      <c r="DK36" s="137" t="s">
        <v>301</v>
      </c>
      <c r="DO36" s="137" t="s">
        <v>301</v>
      </c>
      <c r="DP36" s="154">
        <v>613409</v>
      </c>
      <c r="DR36" s="129" t="s">
        <v>90</v>
      </c>
      <c r="DS36" s="129">
        <v>77111</v>
      </c>
      <c r="DT36" s="129">
        <f t="shared" si="12"/>
        <v>12.570894786349728</v>
      </c>
    </row>
    <row r="37" spans="1:124">
      <c r="BG37" s="144"/>
      <c r="BH37" s="144"/>
      <c r="BI37" s="152"/>
      <c r="BJ37" s="144"/>
      <c r="BK37" s="144"/>
    </row>
  </sheetData>
  <mergeCells count="29">
    <mergeCell ref="AE1:AI1"/>
    <mergeCell ref="AR1:BA1"/>
    <mergeCell ref="BD1:BG1"/>
    <mergeCell ref="BJ1:BM1"/>
    <mergeCell ref="BS1:BT1"/>
    <mergeCell ref="B1:D1"/>
    <mergeCell ref="G1:I1"/>
    <mergeCell ref="L1:N1"/>
    <mergeCell ref="S1:U1"/>
    <mergeCell ref="X1:AB1"/>
    <mergeCell ref="AS3:AT3"/>
    <mergeCell ref="AU3:AV3"/>
    <mergeCell ref="AW3:AX3"/>
    <mergeCell ref="AZ3:BA3"/>
    <mergeCell ref="G2:I2"/>
    <mergeCell ref="L2:N2"/>
    <mergeCell ref="S2:U2"/>
    <mergeCell ref="X2:AB2"/>
    <mergeCell ref="AE2:AI2"/>
    <mergeCell ref="AR2:BA2"/>
    <mergeCell ref="CS2:CW2"/>
    <mergeCell ref="CS1:CW1"/>
    <mergeCell ref="BD2:BG2"/>
    <mergeCell ref="BL2:BM2"/>
    <mergeCell ref="BS2:BT2"/>
    <mergeCell ref="BW2:BX2"/>
    <mergeCell ref="CC2:CD2"/>
    <mergeCell ref="CA1:CD1"/>
    <mergeCell ref="BW1:BX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35"/>
  <sheetViews>
    <sheetView workbookViewId="0">
      <selection activeCell="G3" sqref="G3"/>
    </sheetView>
  </sheetViews>
  <sheetFormatPr baseColWidth="10" defaultRowHeight="15"/>
  <sheetData>
    <row r="1" spans="1:21">
      <c r="A1" t="s">
        <v>372</v>
      </c>
      <c r="B1" t="s">
        <v>201</v>
      </c>
      <c r="C1" t="s">
        <v>202</v>
      </c>
      <c r="D1" t="s">
        <v>383</v>
      </c>
      <c r="E1" t="s">
        <v>373</v>
      </c>
      <c r="F1" t="s">
        <v>374</v>
      </c>
      <c r="G1" t="s">
        <v>375</v>
      </c>
      <c r="H1" t="s">
        <v>389</v>
      </c>
      <c r="I1" t="s">
        <v>376</v>
      </c>
      <c r="J1" t="s">
        <v>377</v>
      </c>
      <c r="K1" t="s">
        <v>382</v>
      </c>
      <c r="L1" t="s">
        <v>378</v>
      </c>
      <c r="M1" t="s">
        <v>379</v>
      </c>
      <c r="N1" t="s">
        <v>387</v>
      </c>
      <c r="O1" t="s">
        <v>386</v>
      </c>
      <c r="P1" t="s">
        <v>384</v>
      </c>
      <c r="Q1" t="s">
        <v>385</v>
      </c>
      <c r="R1" t="s">
        <v>388</v>
      </c>
      <c r="S1" t="s">
        <v>380</v>
      </c>
      <c r="T1" t="s">
        <v>381</v>
      </c>
      <c r="U1" t="s">
        <v>173</v>
      </c>
    </row>
    <row r="2" spans="1:21">
      <c r="A2">
        <v>2016</v>
      </c>
      <c r="B2" t="s">
        <v>207</v>
      </c>
      <c r="C2" t="s">
        <v>55</v>
      </c>
      <c r="D2">
        <v>1681.0332910758148</v>
      </c>
      <c r="E2">
        <v>63.526066344821977</v>
      </c>
      <c r="F2">
        <v>2.4851272897729868</v>
      </c>
      <c r="G2">
        <v>47.540983606557376</v>
      </c>
      <c r="H2">
        <v>3.6958329483507342</v>
      </c>
      <c r="I2">
        <v>16.153327383524413</v>
      </c>
      <c r="J2">
        <v>36.810947979762368</v>
      </c>
      <c r="K2">
        <v>3.3393897956324516</v>
      </c>
      <c r="L2">
        <v>37.432229802205619</v>
      </c>
      <c r="M2">
        <v>5.7468568576000321</v>
      </c>
      <c r="N2">
        <v>0.12817976257772754</v>
      </c>
      <c r="O2">
        <v>1.4485256078634248</v>
      </c>
      <c r="P2">
        <v>5.5229032559007374</v>
      </c>
      <c r="Q2">
        <v>15.789473684210526</v>
      </c>
      <c r="R2">
        <v>40.581005586592177</v>
      </c>
      <c r="S2">
        <v>0.30675675675675673</v>
      </c>
      <c r="T2">
        <v>0.281812538795779</v>
      </c>
      <c r="U2">
        <v>92.012554231203794</v>
      </c>
    </row>
    <row r="3" spans="1:21">
      <c r="A3">
        <v>2016</v>
      </c>
      <c r="B3" t="s">
        <v>208</v>
      </c>
      <c r="C3" t="s">
        <v>57</v>
      </c>
      <c r="D3">
        <v>3188.0083700180321</v>
      </c>
      <c r="E3">
        <v>81.253672703318003</v>
      </c>
      <c r="F3">
        <v>1.9803968267498915</v>
      </c>
      <c r="G3">
        <v>41.525423728813557</v>
      </c>
      <c r="H3">
        <v>2.3137519693900521</v>
      </c>
      <c r="I3">
        <v>10.389907989615374</v>
      </c>
      <c r="J3">
        <v>16.905126535589652</v>
      </c>
      <c r="K3">
        <v>2.7266333121918795</v>
      </c>
      <c r="L3">
        <v>42.305868443903478</v>
      </c>
      <c r="M3">
        <v>6.630024159119202</v>
      </c>
      <c r="N3">
        <v>6.0152570480928688E-2</v>
      </c>
      <c r="O3">
        <v>11.68590627153687</v>
      </c>
      <c r="P3">
        <v>14.709791758972086</v>
      </c>
      <c r="Q3">
        <v>33.501259445843829</v>
      </c>
      <c r="R3">
        <v>29.507065868263471</v>
      </c>
      <c r="S3">
        <v>9.6674087566619438E-2</v>
      </c>
      <c r="T3">
        <v>8.5808383233532931E-2</v>
      </c>
      <c r="U3">
        <v>89.501001834487099</v>
      </c>
    </row>
    <row r="4" spans="1:21">
      <c r="A4">
        <v>2016</v>
      </c>
      <c r="B4" t="s">
        <v>209</v>
      </c>
      <c r="C4" t="s">
        <v>58</v>
      </c>
      <c r="D4">
        <v>2774.8668380046797</v>
      </c>
      <c r="E4">
        <v>134.56755870689739</v>
      </c>
      <c r="F4">
        <v>8.5086491400275577</v>
      </c>
      <c r="G4">
        <v>30.851063829787233</v>
      </c>
      <c r="H4">
        <v>5.7552599301820919</v>
      </c>
      <c r="I4">
        <v>43.066854877985641</v>
      </c>
      <c r="J4">
        <v>30.762039198561169</v>
      </c>
      <c r="K4">
        <v>4.5815803061686848</v>
      </c>
      <c r="L4">
        <v>64.011221991899632</v>
      </c>
      <c r="M4">
        <v>7.8541376677177466</v>
      </c>
      <c r="N4">
        <v>2.957539459043642E-2</v>
      </c>
      <c r="O4">
        <v>5.9916117435590173E-2</v>
      </c>
      <c r="P4">
        <v>7.209480961264128</v>
      </c>
      <c r="Q4">
        <v>35.447761194029852</v>
      </c>
      <c r="R4">
        <v>57.029315960912051</v>
      </c>
      <c r="S4">
        <v>0.29132947976878615</v>
      </c>
      <c r="T4">
        <v>0.2736156351791531</v>
      </c>
      <c r="U4">
        <v>87.648499072786294</v>
      </c>
    </row>
    <row r="5" spans="1:21">
      <c r="A5">
        <v>2016</v>
      </c>
      <c r="B5" t="s">
        <v>210</v>
      </c>
      <c r="C5" t="s">
        <v>59</v>
      </c>
      <c r="D5">
        <v>189.67303463957217</v>
      </c>
      <c r="E5">
        <v>83.71167614754637</v>
      </c>
      <c r="F5">
        <v>8.3711676147546363</v>
      </c>
      <c r="G5">
        <v>32.743362831858406</v>
      </c>
      <c r="H5">
        <v>18.583042973286876</v>
      </c>
      <c r="I5">
        <v>18.614833248599126</v>
      </c>
      <c r="J5">
        <v>197.3833206005304</v>
      </c>
      <c r="K5">
        <v>11.565428941437327</v>
      </c>
      <c r="L5">
        <v>64.876549014348427</v>
      </c>
      <c r="M5">
        <v>14.319102498922405</v>
      </c>
      <c r="N5">
        <v>0.57087126137841349</v>
      </c>
      <c r="O5">
        <v>4.3205574912891986</v>
      </c>
      <c r="P5">
        <v>53.504672897196265</v>
      </c>
      <c r="Q5">
        <v>55.251141552511413</v>
      </c>
      <c r="R5">
        <v>32.682745825602971</v>
      </c>
      <c r="S5">
        <v>0.12199124726477024</v>
      </c>
      <c r="T5">
        <v>0.13790970933828076</v>
      </c>
      <c r="U5">
        <v>90.426095731782596</v>
      </c>
    </row>
    <row r="6" spans="1:21">
      <c r="A6">
        <v>2016</v>
      </c>
      <c r="B6" t="s">
        <v>211</v>
      </c>
      <c r="C6" t="s">
        <v>60</v>
      </c>
      <c r="D6">
        <v>1525.2570928609266</v>
      </c>
      <c r="E6">
        <v>71.166054622834764</v>
      </c>
      <c r="F6">
        <v>4.6948654924414015</v>
      </c>
      <c r="G6">
        <v>39.565217391304351</v>
      </c>
      <c r="H6">
        <v>5.3811063377474646</v>
      </c>
      <c r="I6">
        <v>2.2292167086412409</v>
      </c>
      <c r="J6">
        <v>48.671231472000429</v>
      </c>
      <c r="K6">
        <v>2.7358568696960681</v>
      </c>
      <c r="L6">
        <v>29.857993491497833</v>
      </c>
      <c r="M6">
        <v>0.16888005368494249</v>
      </c>
      <c r="N6">
        <v>2.8229862662671142E-2</v>
      </c>
      <c r="O6">
        <v>17.537942664418214</v>
      </c>
      <c r="P6">
        <v>7.9838648298957304</v>
      </c>
      <c r="Q6">
        <v>16.169544740973311</v>
      </c>
      <c r="R6">
        <v>32</v>
      </c>
      <c r="S6">
        <v>0.10421760391198044</v>
      </c>
      <c r="T6">
        <v>0.11276455026455026</v>
      </c>
      <c r="U6">
        <v>91.186697895739002</v>
      </c>
    </row>
    <row r="7" spans="1:21">
      <c r="A7">
        <v>2016</v>
      </c>
      <c r="B7" t="s">
        <v>212</v>
      </c>
      <c r="C7" t="s">
        <v>61</v>
      </c>
      <c r="D7">
        <v>923.07087517320019</v>
      </c>
      <c r="E7">
        <v>163.24448990409545</v>
      </c>
      <c r="F7">
        <v>8.1553132128210262</v>
      </c>
      <c r="G7">
        <v>32.183908045977013</v>
      </c>
      <c r="H7">
        <v>11.081162024558251</v>
      </c>
      <c r="I7" s="158">
        <f>+$I$35</f>
        <v>9.8828935774633138</v>
      </c>
      <c r="J7">
        <v>83.488291195659315</v>
      </c>
      <c r="K7">
        <v>6.081928497697036</v>
      </c>
      <c r="L7">
        <v>47.411397152501898</v>
      </c>
      <c r="M7">
        <v>8.8464414511956893</v>
      </c>
      <c r="N7">
        <v>3.0567061848307386E-2</v>
      </c>
      <c r="O7">
        <v>0.25974025974025972</v>
      </c>
      <c r="P7">
        <v>20.100334448160535</v>
      </c>
      <c r="Q7">
        <v>14.588859416445624</v>
      </c>
      <c r="R7">
        <v>35.617415152553995</v>
      </c>
      <c r="S7">
        <v>0.12402015677491601</v>
      </c>
      <c r="T7">
        <v>0.15186835790195405</v>
      </c>
      <c r="U7">
        <v>89.889036709989597</v>
      </c>
    </row>
    <row r="8" spans="1:21">
      <c r="A8">
        <v>2016</v>
      </c>
      <c r="B8" t="s">
        <v>213</v>
      </c>
      <c r="C8" t="s">
        <v>62</v>
      </c>
      <c r="D8">
        <v>427.67597562332605</v>
      </c>
      <c r="E8">
        <v>72.761076288998538</v>
      </c>
      <c r="F8">
        <v>12.831231140446105</v>
      </c>
      <c r="G8">
        <v>26.015367727771679</v>
      </c>
      <c r="H8" s="158">
        <f>+$H$35</f>
        <v>6.8556795813187286</v>
      </c>
      <c r="I8">
        <v>17.228878608462502</v>
      </c>
      <c r="J8">
        <v>143.59937165042282</v>
      </c>
      <c r="K8">
        <v>3.6742249408102352</v>
      </c>
      <c r="L8">
        <v>32.325564505159477</v>
      </c>
      <c r="M8">
        <v>5.1591448650755112</v>
      </c>
      <c r="N8">
        <v>6.1954401245393816E-2</v>
      </c>
      <c r="O8">
        <v>13.031053534006478</v>
      </c>
      <c r="P8">
        <v>30.680958385876419</v>
      </c>
      <c r="Q8">
        <v>14.790439903013509</v>
      </c>
      <c r="R8">
        <v>38.452348993288588</v>
      </c>
      <c r="S8">
        <v>0.30713696369636961</v>
      </c>
      <c r="T8">
        <v>0.24983221476510067</v>
      </c>
      <c r="U8">
        <v>92.966223751534102</v>
      </c>
    </row>
    <row r="9" spans="1:21">
      <c r="A9">
        <v>2016</v>
      </c>
      <c r="B9" t="s">
        <v>214</v>
      </c>
      <c r="C9" t="s">
        <v>63</v>
      </c>
      <c r="D9">
        <v>1651.6945906732624</v>
      </c>
      <c r="E9">
        <v>165.73547712222407</v>
      </c>
      <c r="F9">
        <v>3.2613421258398296</v>
      </c>
      <c r="G9">
        <v>39.195979899497488</v>
      </c>
      <c r="H9">
        <v>14.360313315926893</v>
      </c>
      <c r="I9">
        <v>0.16171944425652046</v>
      </c>
      <c r="J9">
        <v>55.28109669502058</v>
      </c>
      <c r="K9">
        <v>5.633227308268796</v>
      </c>
      <c r="L9">
        <v>55.388909657858257</v>
      </c>
      <c r="M9">
        <v>2.1023527753347659</v>
      </c>
      <c r="N9">
        <v>6.0378004438777923E-2</v>
      </c>
      <c r="O9">
        <v>28.456874633287697</v>
      </c>
      <c r="P9">
        <v>25.922239502332815</v>
      </c>
      <c r="Q9">
        <v>69.560398965644623</v>
      </c>
      <c r="R9">
        <v>25.228891149542218</v>
      </c>
      <c r="S9">
        <v>0.18865679534637758</v>
      </c>
      <c r="T9">
        <v>0.16129761501073811</v>
      </c>
      <c r="U9">
        <v>90.436034423703802</v>
      </c>
    </row>
    <row r="10" spans="1:21">
      <c r="A10">
        <v>2016</v>
      </c>
      <c r="B10" t="s">
        <v>215</v>
      </c>
      <c r="C10" t="s">
        <v>64</v>
      </c>
      <c r="D10">
        <v>1916.5293698489693</v>
      </c>
      <c r="E10">
        <v>164.84088297838881</v>
      </c>
      <c r="F10">
        <v>2.2700066784499966</v>
      </c>
      <c r="G10">
        <v>30.449826989619378</v>
      </c>
      <c r="H10">
        <v>6.6116286881043713</v>
      </c>
      <c r="I10">
        <v>18.792493099207931</v>
      </c>
      <c r="J10">
        <v>910.32914588627079</v>
      </c>
      <c r="K10">
        <v>4.6529490125442718</v>
      </c>
      <c r="L10">
        <v>81.370139891702621</v>
      </c>
      <c r="M10">
        <v>7.5102211003445154</v>
      </c>
      <c r="N10">
        <v>3.9034869786338529E-2</v>
      </c>
      <c r="O10">
        <v>101.99630314232903</v>
      </c>
      <c r="P10">
        <v>10.127203460967262</v>
      </c>
      <c r="Q10">
        <v>17.437722419928825</v>
      </c>
      <c r="R10">
        <v>11.196100695117561</v>
      </c>
      <c r="S10">
        <v>0.27314486156929885</v>
      </c>
      <c r="T10">
        <v>0.18114597468775098</v>
      </c>
      <c r="U10">
        <v>94.721072476751999</v>
      </c>
    </row>
    <row r="11" spans="1:21">
      <c r="A11">
        <v>2016</v>
      </c>
      <c r="B11" t="s">
        <v>216</v>
      </c>
      <c r="C11" t="s">
        <v>65</v>
      </c>
      <c r="D11">
        <v>1627.7879254016855</v>
      </c>
      <c r="E11">
        <v>58.592658736522409</v>
      </c>
      <c r="F11">
        <v>8.0465740237777403</v>
      </c>
      <c r="G11">
        <v>48.175182481751825</v>
      </c>
      <c r="H11">
        <v>4.9432569797396093</v>
      </c>
      <c r="I11">
        <v>14.95982776251636</v>
      </c>
      <c r="J11">
        <v>51.339408912272063</v>
      </c>
      <c r="K11">
        <v>4.5332811401564728</v>
      </c>
      <c r="L11">
        <v>35.699588978732223</v>
      </c>
      <c r="M11">
        <v>4.8732772256682084</v>
      </c>
      <c r="N11">
        <v>3.7078572930539004E-2</v>
      </c>
      <c r="O11">
        <v>15.775489870474924</v>
      </c>
      <c r="P11">
        <v>12.984757862241946</v>
      </c>
      <c r="Q11">
        <v>25.610859728506789</v>
      </c>
      <c r="R11">
        <v>48.019769357495882</v>
      </c>
      <c r="S11">
        <v>0.23231357552581261</v>
      </c>
      <c r="T11">
        <v>0.13344316309719934</v>
      </c>
      <c r="U11">
        <v>90.123448504961104</v>
      </c>
    </row>
    <row r="12" spans="1:21">
      <c r="A12">
        <v>2016</v>
      </c>
      <c r="B12" t="s">
        <v>217</v>
      </c>
      <c r="C12" t="s">
        <v>67</v>
      </c>
      <c r="D12">
        <v>1652.0002306099982</v>
      </c>
      <c r="E12">
        <v>72.02265148486471</v>
      </c>
      <c r="F12">
        <v>1.8220527583283195</v>
      </c>
      <c r="G12">
        <v>49.03846153846154</v>
      </c>
      <c r="H12">
        <v>4.567825444556588</v>
      </c>
      <c r="I12" s="158">
        <f>+$I$35</f>
        <v>9.8828935774633138</v>
      </c>
      <c r="J12">
        <v>33.415760020662766</v>
      </c>
      <c r="K12">
        <v>4.8129695503012213</v>
      </c>
      <c r="L12">
        <v>37.592730023245608</v>
      </c>
      <c r="M12">
        <v>6.5834547777334569</v>
      </c>
      <c r="N12">
        <v>2.8233690009285852E-2</v>
      </c>
      <c r="O12">
        <v>34.073309241094478</v>
      </c>
      <c r="P12">
        <v>5.9990522824198385</v>
      </c>
      <c r="Q12">
        <v>10.530896431679722</v>
      </c>
      <c r="R12">
        <v>29.014447655034449</v>
      </c>
      <c r="S12">
        <v>0.35935884177869698</v>
      </c>
      <c r="T12">
        <v>0.46343631918204048</v>
      </c>
      <c r="U12">
        <v>93.722979921913307</v>
      </c>
    </row>
    <row r="13" spans="1:21">
      <c r="A13">
        <v>2016</v>
      </c>
      <c r="B13" t="s">
        <v>218</v>
      </c>
      <c r="C13" t="s">
        <v>69</v>
      </c>
      <c r="D13">
        <v>1030.8736036522346</v>
      </c>
      <c r="E13">
        <v>73.65184542854233</v>
      </c>
      <c r="F13">
        <v>1.9618071461179463</v>
      </c>
      <c r="G13">
        <v>23.913043478260871</v>
      </c>
      <c r="H13">
        <v>5.7907185384552653</v>
      </c>
      <c r="I13">
        <v>19.926355441283711</v>
      </c>
      <c r="J13">
        <v>123.06135969434148</v>
      </c>
      <c r="K13">
        <v>4.8764920489217527</v>
      </c>
      <c r="L13">
        <v>40.217046495417904</v>
      </c>
      <c r="M13">
        <v>7.0905315423977209</v>
      </c>
      <c r="N13">
        <v>5.6938129588869429E-2</v>
      </c>
      <c r="O13">
        <v>8.9430894308943092</v>
      </c>
      <c r="P13">
        <v>2.1984126984126986</v>
      </c>
      <c r="Q13">
        <v>5.3883692557950384</v>
      </c>
      <c r="R13">
        <v>41.184369840396258</v>
      </c>
      <c r="S13">
        <v>0.22818086225026288</v>
      </c>
      <c r="T13">
        <v>0.15923683727756374</v>
      </c>
      <c r="U13">
        <v>97.484677753167105</v>
      </c>
    </row>
    <row r="14" spans="1:21">
      <c r="A14">
        <v>2016</v>
      </c>
      <c r="B14" t="s">
        <v>219</v>
      </c>
      <c r="C14" t="s">
        <v>70</v>
      </c>
      <c r="D14">
        <v>953.76923849796617</v>
      </c>
      <c r="E14">
        <v>58.505350877156403</v>
      </c>
      <c r="F14">
        <v>5.8366383297875748</v>
      </c>
      <c r="G14">
        <v>26.315789473684209</v>
      </c>
      <c r="H14">
        <v>6.556660474265108</v>
      </c>
      <c r="I14" s="158">
        <f>+$I$35</f>
        <v>9.8828935774633138</v>
      </c>
      <c r="J14">
        <v>97.937401498042718</v>
      </c>
      <c r="K14">
        <v>2.5014164270518178</v>
      </c>
      <c r="L14">
        <v>34.846120504624629</v>
      </c>
      <c r="M14">
        <v>3.3004800079155934</v>
      </c>
      <c r="N14">
        <v>4.290632095510144E-2</v>
      </c>
      <c r="O14">
        <v>53.200958575830192</v>
      </c>
      <c r="P14">
        <v>5.7716177079023581</v>
      </c>
      <c r="Q14">
        <v>12.968299711815561</v>
      </c>
      <c r="R14">
        <v>31.283676703645003</v>
      </c>
      <c r="S14">
        <v>0.19365853658536586</v>
      </c>
      <c r="T14">
        <v>0.10486001056524036</v>
      </c>
      <c r="U14">
        <v>89.663153928402807</v>
      </c>
    </row>
    <row r="15" spans="1:21">
      <c r="A15">
        <v>2016</v>
      </c>
      <c r="B15" t="s">
        <v>220</v>
      </c>
      <c r="C15" t="s">
        <v>71</v>
      </c>
      <c r="D15">
        <v>1203.5656448618183</v>
      </c>
      <c r="E15">
        <v>150.49298683264539</v>
      </c>
      <c r="F15">
        <v>3.6059814204202896</v>
      </c>
      <c r="G15">
        <v>33.796296296296298</v>
      </c>
      <c r="H15">
        <v>3.6979614071109808</v>
      </c>
      <c r="I15">
        <v>12.835276524433059</v>
      </c>
      <c r="J15">
        <v>46.247342133222453</v>
      </c>
      <c r="K15">
        <v>3.0638233746927637</v>
      </c>
      <c r="L15">
        <v>29.364792755800188</v>
      </c>
      <c r="M15">
        <v>2.6225319421238469</v>
      </c>
      <c r="N15">
        <v>3.4537205512128515E-2</v>
      </c>
      <c r="O15">
        <v>20.299437604499165</v>
      </c>
      <c r="P15">
        <v>30.338995354239255</v>
      </c>
      <c r="Q15">
        <v>20.161290322580644</v>
      </c>
      <c r="R15">
        <v>20.813031161473088</v>
      </c>
      <c r="S15">
        <v>0.22460113226968606</v>
      </c>
      <c r="T15">
        <v>0.12877714825306893</v>
      </c>
      <c r="U15">
        <v>94.243846743717398</v>
      </c>
    </row>
    <row r="16" spans="1:21">
      <c r="A16">
        <v>2016</v>
      </c>
      <c r="B16" t="s">
        <v>221</v>
      </c>
      <c r="C16" t="s">
        <v>72</v>
      </c>
      <c r="D16">
        <v>1198.5794280487205</v>
      </c>
      <c r="E16">
        <v>32.062096022924898</v>
      </c>
      <c r="F16">
        <v>1.0728858162598276</v>
      </c>
      <c r="G16">
        <v>50</v>
      </c>
      <c r="H16">
        <v>2.9771766276798299</v>
      </c>
      <c r="I16">
        <v>2.5903375784836724</v>
      </c>
      <c r="J16">
        <v>96.39375217689124</v>
      </c>
      <c r="K16">
        <v>2.3235980109052621</v>
      </c>
      <c r="L16">
        <v>23.02258845498989</v>
      </c>
      <c r="M16">
        <v>3.0111933406629414</v>
      </c>
      <c r="N16">
        <v>2.612531101560733E-2</v>
      </c>
      <c r="O16">
        <v>7.9609972846210812</v>
      </c>
      <c r="P16">
        <v>10.769806820230484</v>
      </c>
      <c r="Q16">
        <v>11.772241992882563</v>
      </c>
      <c r="R16">
        <v>32.404825737265412</v>
      </c>
      <c r="S16">
        <v>0.30542452830188677</v>
      </c>
      <c r="T16">
        <v>0.1253723562704796</v>
      </c>
      <c r="U16">
        <v>95.445545090552002</v>
      </c>
    </row>
    <row r="17" spans="1:21">
      <c r="A17">
        <v>2016</v>
      </c>
      <c r="B17" t="s">
        <v>223</v>
      </c>
      <c r="C17" t="s">
        <v>73</v>
      </c>
      <c r="D17">
        <v>768.10636826447126</v>
      </c>
      <c r="E17">
        <v>54.041132350562137</v>
      </c>
      <c r="F17">
        <v>4.7862516574571936</v>
      </c>
      <c r="G17">
        <v>15.057915057915057</v>
      </c>
      <c r="H17">
        <v>10.564776525236503</v>
      </c>
      <c r="I17">
        <v>14.48928910848405</v>
      </c>
      <c r="J17">
        <v>70.227365228508276</v>
      </c>
      <c r="K17">
        <v>3.1980863347554886</v>
      </c>
      <c r="L17">
        <v>35.52704071194362</v>
      </c>
      <c r="M17">
        <v>6.8530421459046176</v>
      </c>
      <c r="N17">
        <v>0.10670990766441965</v>
      </c>
      <c r="O17">
        <v>47.443762781186095</v>
      </c>
      <c r="P17">
        <v>4.4497218923817261</v>
      </c>
      <c r="Q17">
        <v>4.6411591577994118</v>
      </c>
      <c r="R17" s="158">
        <f>+$R$35</f>
        <v>32.286619111057234</v>
      </c>
      <c r="S17">
        <v>0.32723611344185266</v>
      </c>
      <c r="T17">
        <v>0.3339041095890411</v>
      </c>
      <c r="U17">
        <v>92.865304562345102</v>
      </c>
    </row>
    <row r="18" spans="1:21">
      <c r="A18">
        <v>2016</v>
      </c>
      <c r="B18" t="s">
        <v>224</v>
      </c>
      <c r="C18" t="s">
        <v>74</v>
      </c>
      <c r="D18">
        <v>1315.3329369126038</v>
      </c>
      <c r="E18">
        <v>81.651769471434449</v>
      </c>
      <c r="F18">
        <v>3.8013897776879562</v>
      </c>
      <c r="G18">
        <v>27.722772277227723</v>
      </c>
      <c r="H18">
        <v>8.6701769666257569</v>
      </c>
      <c r="I18">
        <v>0.72903365599495051</v>
      </c>
      <c r="J18">
        <v>308.64160564871941</v>
      </c>
      <c r="K18">
        <v>4.5304234336829063</v>
      </c>
      <c r="L18">
        <v>64.363257057839917</v>
      </c>
      <c r="M18">
        <v>11.352095500492799</v>
      </c>
      <c r="N18">
        <v>1.2259776845976771E-2</v>
      </c>
      <c r="O18">
        <v>11.587485515643106</v>
      </c>
      <c r="P18">
        <v>2.8782574873590043</v>
      </c>
      <c r="Q18">
        <v>9.9029126213592225</v>
      </c>
      <c r="R18">
        <v>15.673336938885884</v>
      </c>
      <c r="S18">
        <v>0.42583732057416268</v>
      </c>
      <c r="T18">
        <v>0.28880475932936722</v>
      </c>
      <c r="U18">
        <v>92.578195268451694</v>
      </c>
    </row>
    <row r="19" spans="1:21">
      <c r="A19">
        <v>2016</v>
      </c>
      <c r="B19" t="s">
        <v>225</v>
      </c>
      <c r="C19" t="s">
        <v>75</v>
      </c>
      <c r="D19">
        <v>543.55420057411482</v>
      </c>
      <c r="E19">
        <v>97.810339459894095</v>
      </c>
      <c r="F19">
        <v>5.2296255016150557</v>
      </c>
      <c r="G19">
        <v>36</v>
      </c>
      <c r="H19">
        <v>19.843656043295251</v>
      </c>
      <c r="I19">
        <v>19.120818240280048</v>
      </c>
      <c r="J19">
        <v>86.942523964350301</v>
      </c>
      <c r="K19">
        <v>4.0039320246740271</v>
      </c>
      <c r="L19">
        <v>55.319632259271756</v>
      </c>
      <c r="M19">
        <v>9.5604091201400241</v>
      </c>
      <c r="N19">
        <v>0.25760911798989766</v>
      </c>
      <c r="O19">
        <v>6.8064627019594361</v>
      </c>
      <c r="P19">
        <v>53.201634877384194</v>
      </c>
      <c r="Q19">
        <v>26.035502958579883</v>
      </c>
      <c r="R19">
        <v>28.488241881298993</v>
      </c>
      <c r="S19">
        <v>0.31185031185031187</v>
      </c>
      <c r="T19">
        <v>0.11198208286674133</v>
      </c>
      <c r="U19">
        <v>89.271726205571198</v>
      </c>
    </row>
    <row r="20" spans="1:21">
      <c r="A20">
        <v>2016</v>
      </c>
      <c r="B20" t="s">
        <v>226</v>
      </c>
      <c r="C20" t="s">
        <v>76</v>
      </c>
      <c r="D20">
        <v>1422.574901075498</v>
      </c>
      <c r="E20">
        <v>76.742361284003707</v>
      </c>
      <c r="F20">
        <v>4.109442354178011</v>
      </c>
      <c r="G20">
        <v>41.782729805013929</v>
      </c>
      <c r="H20">
        <v>2.5155494125777467</v>
      </c>
      <c r="I20">
        <v>14.589503477512364</v>
      </c>
      <c r="J20">
        <v>99.963659945650761</v>
      </c>
      <c r="K20">
        <v>2.5561124691059396</v>
      </c>
      <c r="L20">
        <v>22.670751360608836</v>
      </c>
      <c r="M20">
        <v>7.0784652990626027</v>
      </c>
      <c r="N20">
        <v>6.4963218116028648E-2</v>
      </c>
      <c r="O20">
        <v>66.767922235722963</v>
      </c>
      <c r="P20">
        <v>5.4217696435943301</v>
      </c>
      <c r="Q20">
        <v>12.182741116751268</v>
      </c>
      <c r="R20">
        <v>18.539472006121663</v>
      </c>
      <c r="S20">
        <v>0.18322392414296135</v>
      </c>
      <c r="T20">
        <v>0.16018365004463717</v>
      </c>
      <c r="U20">
        <v>92.775015156826498</v>
      </c>
    </row>
    <row r="21" spans="1:21">
      <c r="A21">
        <v>2016</v>
      </c>
      <c r="B21" t="s">
        <v>227</v>
      </c>
      <c r="C21" t="s">
        <v>77</v>
      </c>
      <c r="D21">
        <v>854.97198710603345</v>
      </c>
      <c r="E21">
        <v>66.246371902047485</v>
      </c>
      <c r="F21">
        <v>2.7664963435392291</v>
      </c>
      <c r="G21">
        <v>21.276595744680851</v>
      </c>
      <c r="H21">
        <v>9.3283582089552226</v>
      </c>
      <c r="I21">
        <v>3.3397343246329432</v>
      </c>
      <c r="J21">
        <v>185.8786462172574</v>
      </c>
      <c r="K21">
        <v>4.0375892581383344</v>
      </c>
      <c r="L21">
        <v>40.176505457524662</v>
      </c>
      <c r="M21">
        <v>4.5111336773027073</v>
      </c>
      <c r="N21">
        <v>5.0970569818409521E-2</v>
      </c>
      <c r="O21">
        <v>19.7084917617237</v>
      </c>
      <c r="P21">
        <v>5.7129798903107858</v>
      </c>
      <c r="Q21">
        <v>8.9433481858688726</v>
      </c>
      <c r="R21">
        <v>43.994011976047901</v>
      </c>
      <c r="S21">
        <v>9.3374264517779484E-2</v>
      </c>
      <c r="T21">
        <v>9.1067864271457091E-2</v>
      </c>
      <c r="U21">
        <v>94.368092495315807</v>
      </c>
    </row>
    <row r="22" spans="1:21">
      <c r="A22">
        <v>2016</v>
      </c>
      <c r="B22" t="s">
        <v>228</v>
      </c>
      <c r="C22" t="s">
        <v>78</v>
      </c>
      <c r="D22">
        <v>1015.1866786532067</v>
      </c>
      <c r="E22">
        <v>38.506023133127094</v>
      </c>
      <c r="F22">
        <v>1.7275238889914459</v>
      </c>
      <c r="G22">
        <v>40.555555555555557</v>
      </c>
      <c r="H22">
        <v>4.0713115666597748</v>
      </c>
      <c r="I22" s="158">
        <f>+$I$35</f>
        <v>9.8828935774633138</v>
      </c>
      <c r="J22">
        <v>89.960402892152686</v>
      </c>
      <c r="K22">
        <v>1.5014927259458362</v>
      </c>
      <c r="L22">
        <v>22.683841719934406</v>
      </c>
      <c r="M22">
        <v>2.3087468796801569</v>
      </c>
      <c r="N22">
        <v>7.9224270739983685E-2</v>
      </c>
      <c r="O22">
        <v>30.12908541609448</v>
      </c>
      <c r="P22">
        <v>6.9584736251402921</v>
      </c>
      <c r="Q22">
        <v>5.208333333333333</v>
      </c>
      <c r="R22">
        <v>35.358778625954201</v>
      </c>
      <c r="S22">
        <v>0.32794395041767715</v>
      </c>
      <c r="T22">
        <v>0.23820708553532982</v>
      </c>
      <c r="U22">
        <v>92.259007677631502</v>
      </c>
    </row>
    <row r="23" spans="1:21">
      <c r="A23">
        <v>2016</v>
      </c>
      <c r="B23" t="s">
        <v>229</v>
      </c>
      <c r="C23" t="s">
        <v>79</v>
      </c>
      <c r="D23">
        <v>1807.1097543666749</v>
      </c>
      <c r="E23">
        <v>80.320423612907433</v>
      </c>
      <c r="F23">
        <v>2.2948692460830697</v>
      </c>
      <c r="G23">
        <v>28.125</v>
      </c>
      <c r="H23">
        <v>1.8496535350467935</v>
      </c>
      <c r="I23">
        <v>12.671669315328254</v>
      </c>
      <c r="J23">
        <v>46.296492616632364</v>
      </c>
      <c r="K23">
        <v>4.2405192590665415</v>
      </c>
      <c r="L23">
        <v>50.237681104470681</v>
      </c>
      <c r="M23">
        <v>4.0908538734524287</v>
      </c>
      <c r="N23">
        <v>2.1532500554961354E-2</v>
      </c>
      <c r="O23">
        <v>22.861101489435399</v>
      </c>
      <c r="P23">
        <v>8.0805082230006526</v>
      </c>
      <c r="Q23">
        <v>18.793503480278421</v>
      </c>
      <c r="R23">
        <v>20.795727636849133</v>
      </c>
      <c r="S23">
        <v>0.1847664385599524</v>
      </c>
      <c r="T23">
        <v>0.27636849132176233</v>
      </c>
      <c r="U23">
        <v>90.102944685837997</v>
      </c>
    </row>
    <row r="24" spans="1:21">
      <c r="A24">
        <v>2016</v>
      </c>
      <c r="B24" t="s">
        <v>230</v>
      </c>
      <c r="C24" t="s">
        <v>80</v>
      </c>
      <c r="D24">
        <v>1849.9849760951001</v>
      </c>
      <c r="E24">
        <v>93.343787837571128</v>
      </c>
      <c r="F24">
        <v>2.0319736127906642</v>
      </c>
      <c r="G24" s="158">
        <f>+G35</f>
        <v>30.976186265223376</v>
      </c>
      <c r="H24">
        <v>11.086702821445733</v>
      </c>
      <c r="I24" s="158">
        <f>+$I$35</f>
        <v>9.8828935774633138</v>
      </c>
      <c r="J24">
        <v>66.801132520493084</v>
      </c>
      <c r="K24">
        <v>3.6829521731830788</v>
      </c>
      <c r="L24">
        <v>41.337963185210079</v>
      </c>
      <c r="M24">
        <v>23.304197371692929</v>
      </c>
      <c r="N24">
        <v>5.1468103294038128E-2</v>
      </c>
      <c r="O24">
        <v>5.3447572419420641</v>
      </c>
      <c r="P24">
        <v>7.2004426177679415</v>
      </c>
      <c r="Q24">
        <v>7.8109932497589201</v>
      </c>
      <c r="R24">
        <v>68.69616519174042</v>
      </c>
      <c r="S24">
        <v>6.9484936831875607E-2</v>
      </c>
      <c r="T24">
        <v>4.686987872828581E-2</v>
      </c>
      <c r="U24">
        <v>88.508746075478996</v>
      </c>
    </row>
    <row r="25" spans="1:21">
      <c r="A25">
        <v>2016</v>
      </c>
      <c r="B25" t="s">
        <v>231</v>
      </c>
      <c r="C25" t="s">
        <v>81</v>
      </c>
      <c r="D25">
        <v>430.61903638304125</v>
      </c>
      <c r="E25">
        <v>59.706308156677061</v>
      </c>
      <c r="F25">
        <v>7.154588021207652</v>
      </c>
      <c r="G25">
        <v>20.883534136546185</v>
      </c>
      <c r="H25">
        <v>19.903854263304378</v>
      </c>
      <c r="I25">
        <v>14.163905219649665</v>
      </c>
      <c r="J25">
        <v>112.54856993767773</v>
      </c>
      <c r="K25">
        <v>2.542239398398658</v>
      </c>
      <c r="L25">
        <v>43.69019994676551</v>
      </c>
      <c r="M25">
        <v>3.3049112179182556</v>
      </c>
      <c r="N25">
        <v>6.5749975791614221E-2</v>
      </c>
      <c r="O25">
        <v>16.009673518742442</v>
      </c>
      <c r="P25">
        <v>17.05619094977623</v>
      </c>
      <c r="Q25">
        <v>147.21448467966573</v>
      </c>
      <c r="R25">
        <v>40.172506738544477</v>
      </c>
      <c r="S25">
        <v>0.31667249213561693</v>
      </c>
      <c r="T25">
        <v>0.30525606469002697</v>
      </c>
      <c r="U25">
        <v>93.567660479972204</v>
      </c>
    </row>
    <row r="26" spans="1:21">
      <c r="A26">
        <v>2016</v>
      </c>
      <c r="B26" t="s">
        <v>232</v>
      </c>
      <c r="C26" t="s">
        <v>82</v>
      </c>
      <c r="D26">
        <v>1060.956321535604</v>
      </c>
      <c r="E26">
        <v>74.851616052756654</v>
      </c>
      <c r="F26">
        <v>2.6134404888607965</v>
      </c>
      <c r="G26">
        <v>41.791044776119406</v>
      </c>
      <c r="H26">
        <v>7.2319595768198326</v>
      </c>
      <c r="I26">
        <v>0.80413553503409119</v>
      </c>
      <c r="J26">
        <v>26.402450066952657</v>
      </c>
      <c r="K26">
        <v>5.7629713344109872</v>
      </c>
      <c r="L26">
        <v>41.379474406962608</v>
      </c>
      <c r="M26">
        <v>4.4897567372736757</v>
      </c>
      <c r="N26">
        <v>0.11353296665987642</v>
      </c>
      <c r="O26">
        <v>74.410949410949414</v>
      </c>
      <c r="P26">
        <v>21.938666094788761</v>
      </c>
      <c r="Q26">
        <v>8.2825385442811044</v>
      </c>
      <c r="R26">
        <v>35.572760666855039</v>
      </c>
      <c r="S26">
        <v>0.12316625916870416</v>
      </c>
      <c r="T26">
        <v>0.11387397569935009</v>
      </c>
      <c r="U26">
        <v>92.287026192677104</v>
      </c>
    </row>
    <row r="27" spans="1:21">
      <c r="A27">
        <v>2016</v>
      </c>
      <c r="B27" t="s">
        <v>233</v>
      </c>
      <c r="C27" t="s">
        <v>83</v>
      </c>
      <c r="D27">
        <v>977.18197072497958</v>
      </c>
      <c r="E27">
        <v>70.47821394635308</v>
      </c>
      <c r="F27">
        <v>3.4096862093059062</v>
      </c>
      <c r="G27">
        <v>13.043478260869565</v>
      </c>
      <c r="H27">
        <v>2.3378345371436549</v>
      </c>
      <c r="I27" s="158">
        <f>+$I$35</f>
        <v>9.8828935774633138</v>
      </c>
      <c r="J27">
        <v>27.925330054215376</v>
      </c>
      <c r="K27">
        <v>3.307395623026729</v>
      </c>
      <c r="L27">
        <v>45.655698342606087</v>
      </c>
      <c r="M27">
        <v>8.9674747304745335</v>
      </c>
      <c r="N27">
        <v>0.16607220969749992</v>
      </c>
      <c r="O27">
        <v>29.076408034659316</v>
      </c>
      <c r="P27">
        <v>65.352953282568436</v>
      </c>
      <c r="Q27">
        <v>33.102714209686006</v>
      </c>
      <c r="R27">
        <v>39.112275449101794</v>
      </c>
      <c r="S27">
        <v>0.16373598369011214</v>
      </c>
      <c r="T27">
        <v>0.12022829341317365</v>
      </c>
      <c r="U27">
        <v>92.990217097158094</v>
      </c>
    </row>
    <row r="28" spans="1:21">
      <c r="A28">
        <v>2016</v>
      </c>
      <c r="B28" t="s">
        <v>234</v>
      </c>
      <c r="C28" t="s">
        <v>84</v>
      </c>
      <c r="D28">
        <v>2410.0007227653073</v>
      </c>
      <c r="E28">
        <v>101.76602648173494</v>
      </c>
      <c r="F28">
        <v>3.3977939592005479</v>
      </c>
      <c r="G28">
        <v>10.989010989010989</v>
      </c>
      <c r="H28" s="158">
        <f>+$H$35</f>
        <v>6.8556795813187286</v>
      </c>
      <c r="I28">
        <v>27.769624703589663</v>
      </c>
      <c r="J28">
        <v>270.06169764608802</v>
      </c>
      <c r="K28">
        <v>4.6562361663118628</v>
      </c>
      <c r="L28">
        <v>53.441845728660482</v>
      </c>
      <c r="M28">
        <v>8.2218224197939183</v>
      </c>
      <c r="N28">
        <v>2.2471809797601935E-2</v>
      </c>
      <c r="O28">
        <v>24.878556557945871</v>
      </c>
      <c r="P28">
        <v>7.7718323029767777</v>
      </c>
      <c r="Q28">
        <v>2.2400000000000002</v>
      </c>
      <c r="R28">
        <v>28.318063137906481</v>
      </c>
      <c r="S28">
        <v>0.3235867446393762</v>
      </c>
      <c r="T28">
        <v>0.27581295988606691</v>
      </c>
      <c r="U28">
        <v>93.632842142231496</v>
      </c>
    </row>
    <row r="29" spans="1:21">
      <c r="A29">
        <v>2016</v>
      </c>
      <c r="B29" t="s">
        <v>235</v>
      </c>
      <c r="C29" t="s">
        <v>85</v>
      </c>
      <c r="D29">
        <v>1257.871858950376</v>
      </c>
      <c r="E29">
        <v>61.156543904006291</v>
      </c>
      <c r="F29">
        <v>4.6283678819829408</v>
      </c>
      <c r="G29">
        <v>34.4</v>
      </c>
      <c r="H29">
        <v>3.2981086356599585</v>
      </c>
      <c r="I29">
        <v>0.79020915058245322</v>
      </c>
      <c r="J29">
        <v>76.339848297340566</v>
      </c>
      <c r="K29">
        <v>3.0761713361959786</v>
      </c>
      <c r="L29">
        <v>25.964014947709178</v>
      </c>
      <c r="M29">
        <v>3.132614846951868</v>
      </c>
      <c r="N29">
        <v>4.4971391093923153E-2</v>
      </c>
      <c r="O29">
        <v>21.307227181111433</v>
      </c>
      <c r="P29">
        <v>4.1400778210116735</v>
      </c>
      <c r="Q29">
        <v>0.14587892049598833</v>
      </c>
      <c r="R29">
        <v>32.384982121573294</v>
      </c>
      <c r="S29">
        <v>0.12950354609929077</v>
      </c>
      <c r="T29">
        <v>0.13602502979737782</v>
      </c>
      <c r="U29">
        <v>94.648746891142096</v>
      </c>
    </row>
    <row r="30" spans="1:21">
      <c r="A30">
        <v>2016</v>
      </c>
      <c r="B30" t="s">
        <v>236</v>
      </c>
      <c r="C30" t="s">
        <v>86</v>
      </c>
      <c r="D30">
        <v>626.06190166517752</v>
      </c>
      <c r="E30">
        <v>43.494991543900881</v>
      </c>
      <c r="F30">
        <v>1.2516544329180108</v>
      </c>
      <c r="G30">
        <v>33.333333333333336</v>
      </c>
      <c r="H30">
        <v>10.621017118580532</v>
      </c>
      <c r="I30">
        <v>0.23468520617212701</v>
      </c>
      <c r="J30">
        <v>114.44815220994062</v>
      </c>
      <c r="K30">
        <v>2.8162224740655244</v>
      </c>
      <c r="L30">
        <v>35.985064946392811</v>
      </c>
      <c r="M30">
        <v>3.4420496905245295</v>
      </c>
      <c r="N30">
        <v>8.6785625155977042E-2</v>
      </c>
      <c r="O30">
        <v>1.9271948608137044</v>
      </c>
      <c r="P30">
        <v>10.185967878275571</v>
      </c>
      <c r="Q30">
        <v>5.5636896046852122</v>
      </c>
      <c r="R30">
        <v>37.795918367346935</v>
      </c>
      <c r="S30">
        <v>0.16731517509727625</v>
      </c>
      <c r="T30">
        <v>0.19501133786848074</v>
      </c>
      <c r="U30">
        <v>94.208884799944997</v>
      </c>
    </row>
    <row r="31" spans="1:21">
      <c r="A31">
        <v>2016</v>
      </c>
      <c r="B31" t="s">
        <v>237</v>
      </c>
      <c r="C31" t="s">
        <v>87</v>
      </c>
      <c r="D31">
        <v>565.92487290457484</v>
      </c>
      <c r="E31">
        <v>39.35712405825312</v>
      </c>
      <c r="F31">
        <v>2.9949690236940327</v>
      </c>
      <c r="G31">
        <v>24.213836477987421</v>
      </c>
      <c r="H31">
        <v>0.8344495926568436</v>
      </c>
      <c r="I31">
        <v>0.82019898574193417</v>
      </c>
      <c r="J31">
        <v>195.90328501872503</v>
      </c>
      <c r="K31">
        <v>4.0264313845513131</v>
      </c>
      <c r="L31">
        <v>24.009461218991166</v>
      </c>
      <c r="M31">
        <v>3.5417683475219892</v>
      </c>
      <c r="N31">
        <v>3.3881541115583669E-2</v>
      </c>
      <c r="O31">
        <v>3.2076289553532726</v>
      </c>
      <c r="P31">
        <v>7.5780505577041648</v>
      </c>
      <c r="Q31">
        <v>30.58058058058058</v>
      </c>
      <c r="R31">
        <v>33.793778954334876</v>
      </c>
      <c r="S31">
        <v>0.13770817797663434</v>
      </c>
      <c r="T31">
        <v>0.14665784248841826</v>
      </c>
      <c r="U31">
        <v>94.805630818750402</v>
      </c>
    </row>
    <row r="32" spans="1:21">
      <c r="A32">
        <v>2016</v>
      </c>
      <c r="B32" t="s">
        <v>238</v>
      </c>
      <c r="C32" t="s">
        <v>88</v>
      </c>
      <c r="D32">
        <v>1644.026397306804</v>
      </c>
      <c r="E32">
        <v>71.78721758974676</v>
      </c>
      <c r="F32">
        <v>1.2743293063268657</v>
      </c>
      <c r="G32">
        <v>18.181818181818183</v>
      </c>
      <c r="H32" s="158">
        <f>+$H$35</f>
        <v>6.8556795813187286</v>
      </c>
      <c r="I32">
        <v>1.0383423977478166</v>
      </c>
      <c r="J32">
        <v>165.99319149450321</v>
      </c>
      <c r="K32">
        <v>2.9734350480960194</v>
      </c>
      <c r="L32">
        <v>33.132561964498507</v>
      </c>
      <c r="M32">
        <v>2.643053376085351</v>
      </c>
      <c r="N32">
        <v>1.0644034164437925E-2</v>
      </c>
      <c r="O32">
        <v>12.231030577576444</v>
      </c>
      <c r="P32">
        <v>6.5663870407868092</v>
      </c>
      <c r="Q32">
        <v>30.76923076923077</v>
      </c>
      <c r="R32">
        <v>23.985248924400736</v>
      </c>
      <c r="S32">
        <v>0.15222562011552837</v>
      </c>
      <c r="T32">
        <v>0.27535341118623236</v>
      </c>
      <c r="U32">
        <v>90.736252661051196</v>
      </c>
    </row>
    <row r="33" spans="1:21">
      <c r="A33">
        <v>2016</v>
      </c>
      <c r="B33" t="s">
        <v>239</v>
      </c>
      <c r="C33" t="s">
        <v>89</v>
      </c>
      <c r="D33">
        <v>1023.6868601917469</v>
      </c>
      <c r="E33">
        <v>91.049376743222808</v>
      </c>
      <c r="F33">
        <v>7.4869870771430609</v>
      </c>
      <c r="G33">
        <v>32.571428571428569</v>
      </c>
      <c r="H33">
        <v>10.908640138837237</v>
      </c>
      <c r="I33">
        <v>28.742416491066155</v>
      </c>
      <c r="J33">
        <v>71.507071491018877</v>
      </c>
      <c r="K33">
        <v>6.2180062166103376</v>
      </c>
      <c r="L33">
        <v>46.825393753657444</v>
      </c>
      <c r="M33">
        <v>3.1724521513318047</v>
      </c>
      <c r="N33">
        <v>5.4915086153464736E-2</v>
      </c>
      <c r="O33">
        <v>26.900149031296571</v>
      </c>
      <c r="P33">
        <v>5.3585926928281458</v>
      </c>
      <c r="Q33">
        <v>17.269736842105264</v>
      </c>
      <c r="R33">
        <v>25.475533249686325</v>
      </c>
      <c r="S33">
        <v>0.18018018018018017</v>
      </c>
      <c r="T33">
        <v>0.27603513174404015</v>
      </c>
      <c r="U33">
        <v>92.186051659495604</v>
      </c>
    </row>
    <row r="35" spans="1:21">
      <c r="C35" t="s">
        <v>353</v>
      </c>
      <c r="D35">
        <v>1297.4230392020477</v>
      </c>
      <c r="E35">
        <v>82.763880366561906</v>
      </c>
      <c r="F35">
        <v>4.2457321187180499</v>
      </c>
      <c r="G35">
        <v>30.976186265223376</v>
      </c>
      <c r="H35">
        <v>6.8556795813187286</v>
      </c>
      <c r="I35">
        <v>9.8828935774633138</v>
      </c>
      <c r="J35">
        <v>124.60834440310862</v>
      </c>
      <c r="K35">
        <v>4.0697817561467389</v>
      </c>
      <c r="L35">
        <v>41.816347789904228</v>
      </c>
      <c r="M35">
        <v>6.1185461765968983</v>
      </c>
      <c r="N35">
        <v>7.7453891364819394E-2</v>
      </c>
      <c r="O35">
        <v>23.113999656296148</v>
      </c>
      <c r="P35">
        <v>15.114893721989626</v>
      </c>
      <c r="Q35">
        <v>22.73924709438506</v>
      </c>
      <c r="R35">
        <v>32.286619111057234</v>
      </c>
      <c r="S35">
        <v>0.21797740215021497</v>
      </c>
      <c r="T35">
        <v>0.19196321194631938</v>
      </c>
      <c r="U35">
        <v>92.226975404392931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5"/>
  <sheetViews>
    <sheetView topLeftCell="C1" workbookViewId="0">
      <selection activeCell="G3" sqref="G3"/>
    </sheetView>
  </sheetViews>
  <sheetFormatPr baseColWidth="10" defaultRowHeight="15"/>
  <cols>
    <col min="1" max="4" width="11.42578125" style="170"/>
    <col min="5" max="5" width="12.28515625" style="170" bestFit="1" customWidth="1"/>
    <col min="6" max="14" width="11.42578125" style="170"/>
    <col min="15" max="16" width="11.42578125" style="59"/>
    <col min="17" max="18" width="11.42578125" style="186"/>
    <col min="19" max="23" width="11.42578125" style="170"/>
    <col min="24" max="24" width="13.42578125" style="170" customWidth="1"/>
    <col min="25" max="25" width="13.85546875" style="170" customWidth="1"/>
    <col min="26" max="26" width="11.42578125" style="170"/>
    <col min="27" max="27" width="13" style="170" customWidth="1"/>
    <col min="28" max="28" width="9.5703125" style="170" customWidth="1"/>
    <col min="29" max="29" width="11.42578125" style="170"/>
    <col min="30" max="32" width="11.42578125" style="176"/>
    <col min="33" max="16384" width="11.42578125" style="170"/>
  </cols>
  <sheetData>
    <row r="1" spans="1:31" ht="46.5" customHeight="1">
      <c r="H1" s="259" t="s">
        <v>422</v>
      </c>
      <c r="I1" s="259"/>
      <c r="J1" s="259"/>
      <c r="K1" s="259"/>
      <c r="L1" s="259"/>
      <c r="M1" s="260" t="s">
        <v>31</v>
      </c>
      <c r="N1" s="260"/>
      <c r="O1" s="260" t="s">
        <v>245</v>
      </c>
      <c r="P1" s="260"/>
      <c r="Q1" s="261" t="s">
        <v>173</v>
      </c>
      <c r="R1" s="261"/>
      <c r="X1" s="262" t="s">
        <v>424</v>
      </c>
      <c r="Y1" s="263"/>
      <c r="Z1" s="263"/>
    </row>
    <row r="2" spans="1:31" ht="39.75" customHeight="1">
      <c r="A2" s="172" t="s">
        <v>372</v>
      </c>
      <c r="B2" s="172" t="s">
        <v>201</v>
      </c>
      <c r="C2" s="172" t="s">
        <v>202</v>
      </c>
      <c r="D2" s="172" t="s">
        <v>383</v>
      </c>
      <c r="E2" s="172" t="s">
        <v>387</v>
      </c>
      <c r="F2" s="172" t="s">
        <v>385</v>
      </c>
      <c r="G2" s="172" t="s">
        <v>173</v>
      </c>
      <c r="H2" s="172" t="s">
        <v>416</v>
      </c>
      <c r="I2" s="172" t="s">
        <v>417</v>
      </c>
      <c r="J2" s="172" t="s">
        <v>418</v>
      </c>
      <c r="K2" s="172" t="s">
        <v>419</v>
      </c>
      <c r="L2" s="172" t="s">
        <v>420</v>
      </c>
      <c r="M2" s="177">
        <v>2015</v>
      </c>
      <c r="N2" s="178">
        <v>2016</v>
      </c>
      <c r="O2" s="177">
        <v>2015</v>
      </c>
      <c r="P2" s="178">
        <v>2016</v>
      </c>
      <c r="Q2" s="177">
        <v>2015</v>
      </c>
      <c r="R2" s="188">
        <v>2016</v>
      </c>
      <c r="S2" s="192" t="s">
        <v>425</v>
      </c>
      <c r="T2" s="192" t="s">
        <v>427</v>
      </c>
      <c r="U2" s="192" t="s">
        <v>428</v>
      </c>
      <c r="V2" s="194" t="s">
        <v>429</v>
      </c>
      <c r="W2" s="192"/>
      <c r="X2" s="189" t="s">
        <v>426</v>
      </c>
      <c r="Y2" s="175" t="s">
        <v>423</v>
      </c>
      <c r="Z2" s="173" t="s">
        <v>425</v>
      </c>
      <c r="AA2" s="179" t="s">
        <v>423</v>
      </c>
      <c r="AB2" s="195"/>
      <c r="AC2" s="173" t="s">
        <v>425</v>
      </c>
    </row>
    <row r="3" spans="1:31">
      <c r="A3" s="171">
        <v>2015</v>
      </c>
      <c r="B3" s="171" t="s">
        <v>207</v>
      </c>
      <c r="C3" s="171" t="s">
        <v>55</v>
      </c>
      <c r="D3" s="171">
        <v>1522.389606087102</v>
      </c>
      <c r="E3">
        <v>5.8926072894923964E-2</v>
      </c>
      <c r="F3" s="171">
        <v>30.894308943089431</v>
      </c>
      <c r="G3" s="171">
        <v>92.850223181439105</v>
      </c>
      <c r="H3" s="171">
        <v>77.314178466796875</v>
      </c>
      <c r="I3" s="171">
        <v>60.992267608642578</v>
      </c>
      <c r="J3" s="171">
        <v>47.475826263427734</v>
      </c>
      <c r="K3" s="171">
        <v>64.9027099609375</v>
      </c>
      <c r="L3" s="171">
        <v>68.707038879394531</v>
      </c>
      <c r="M3" s="59">
        <v>19337</v>
      </c>
      <c r="N3" s="59">
        <v>21646</v>
      </c>
      <c r="O3" s="59">
        <v>43597</v>
      </c>
      <c r="P3" s="59">
        <v>56608</v>
      </c>
      <c r="Q3" s="59">
        <v>302870</v>
      </c>
      <c r="R3" s="59">
        <v>275285</v>
      </c>
      <c r="S3" s="190">
        <f>+RANK(L3,$L$3:$L$34,1)</f>
        <v>25</v>
      </c>
      <c r="T3" s="190">
        <f t="shared" ref="T3:T34" si="0">(D3*L3)/100</f>
        <v>1045.9888185501266</v>
      </c>
      <c r="U3" s="190">
        <f>+D3-T3</f>
        <v>476.40078753697549</v>
      </c>
      <c r="V3" s="193">
        <f>+O3/Q3</f>
        <v>0.14394624756496185</v>
      </c>
      <c r="W3" s="191">
        <f t="shared" ref="W3:W34" si="1">+RANK(V3,$V$3:$V$34,1)</f>
        <v>16</v>
      </c>
      <c r="X3" s="171">
        <f t="shared" ref="X3:X34" si="2">+G3</f>
        <v>92.850223181439105</v>
      </c>
      <c r="Y3" s="198">
        <f>+L3/G3</f>
        <v>0.7399770999487395</v>
      </c>
      <c r="Z3" s="171">
        <f>+RANK(Y3,$Y$3:$Y$34,1)</f>
        <v>23</v>
      </c>
      <c r="AA3" s="196">
        <f>+M3/O3</f>
        <v>0.44353969309814895</v>
      </c>
      <c r="AB3" s="174">
        <f>1-AA3</f>
        <v>0.556460306901851</v>
      </c>
      <c r="AC3" s="180">
        <f>+RANK(AB3,$AB$3:$AB$34,1)</f>
        <v>17</v>
      </c>
      <c r="AD3" s="197">
        <v>25</v>
      </c>
      <c r="AE3" s="199" t="s">
        <v>55</v>
      </c>
    </row>
    <row r="4" spans="1:31">
      <c r="A4" s="171">
        <v>2015</v>
      </c>
      <c r="B4" s="171" t="s">
        <v>208</v>
      </c>
      <c r="C4" s="171" t="s">
        <v>57</v>
      </c>
      <c r="D4" s="171">
        <v>3125.0724596646537</v>
      </c>
      <c r="E4">
        <v>7.2202748080351181E-2</v>
      </c>
      <c r="F4" s="171">
        <v>30.355594102341716</v>
      </c>
      <c r="G4" s="171">
        <v>90.332167951675302</v>
      </c>
      <c r="H4" s="171">
        <v>70.673202514648438</v>
      </c>
      <c r="I4" s="171">
        <v>78.7559814453125</v>
      </c>
      <c r="J4" s="171">
        <v>65.879676818847656</v>
      </c>
      <c r="K4" s="171">
        <v>62.575248718261719</v>
      </c>
      <c r="L4" s="171">
        <v>73.643257141113281</v>
      </c>
      <c r="M4" s="59">
        <v>107282</v>
      </c>
      <c r="N4" s="59">
        <v>111075</v>
      </c>
      <c r="O4" s="59">
        <v>217097</v>
      </c>
      <c r="P4" s="59">
        <v>226125</v>
      </c>
      <c r="Q4" s="59">
        <v>1189307</v>
      </c>
      <c r="R4" s="59">
        <v>708890</v>
      </c>
      <c r="S4" s="171">
        <f t="shared" ref="S4:S34" si="3">+RANK(L4,$L$3:$L$34,1)</f>
        <v>31</v>
      </c>
      <c r="T4" s="190">
        <f t="shared" si="0"/>
        <v>2301.4051473169548</v>
      </c>
      <c r="U4" s="190">
        <f t="shared" ref="U4:U34" si="4">+D4-T4</f>
        <v>823.66731234769895</v>
      </c>
      <c r="V4" s="193">
        <f t="shared" ref="V4:V34" si="5">+O4/Q4</f>
        <v>0.18254075692819433</v>
      </c>
      <c r="W4" s="180">
        <f t="shared" si="1"/>
        <v>24</v>
      </c>
      <c r="X4" s="171">
        <f t="shared" si="2"/>
        <v>90.332167951675302</v>
      </c>
      <c r="Y4" s="198">
        <f t="shared" ref="Y4:Y34" si="6">+L4/G4</f>
        <v>0.8152495263980597</v>
      </c>
      <c r="Z4" s="171">
        <f t="shared" ref="Z4:Z34" si="7">+RANK(Y4,$Y$3:$Y$34,1)</f>
        <v>32</v>
      </c>
      <c r="AA4" s="196">
        <f t="shared" ref="AA4:AA34" si="8">+M4/O4</f>
        <v>0.49416620220454449</v>
      </c>
      <c r="AB4" s="174">
        <f t="shared" ref="AB4:AB34" si="9">1-AA4</f>
        <v>0.50583379779545545</v>
      </c>
      <c r="AC4" s="180">
        <f t="shared" ref="AC4:AC34" si="10">+RANK(AB4,$AB$3:$AB$34,1)</f>
        <v>13</v>
      </c>
      <c r="AD4" s="197">
        <v>31</v>
      </c>
      <c r="AE4" s="199" t="s">
        <v>57</v>
      </c>
    </row>
    <row r="5" spans="1:31">
      <c r="A5" s="171">
        <v>2015</v>
      </c>
      <c r="B5" s="171" t="s">
        <v>209</v>
      </c>
      <c r="C5" s="171" t="s">
        <v>58</v>
      </c>
      <c r="D5" s="171">
        <v>2986.4894246616041</v>
      </c>
      <c r="E5">
        <v>3.2375905226193998E-2</v>
      </c>
      <c r="F5" s="171">
        <v>85.91549295774648</v>
      </c>
      <c r="G5" s="171">
        <v>88.353634577603103</v>
      </c>
      <c r="H5" s="171">
        <v>60.009033203125</v>
      </c>
      <c r="I5" s="171">
        <v>46.511714935302734</v>
      </c>
      <c r="J5" s="171">
        <v>62.309986114501953</v>
      </c>
      <c r="K5" s="171">
        <v>72.473091125488281</v>
      </c>
      <c r="L5" s="171">
        <v>65.931495666503906</v>
      </c>
      <c r="M5" s="59">
        <v>22131</v>
      </c>
      <c r="N5" s="59">
        <v>21198</v>
      </c>
      <c r="O5" s="59">
        <v>77743</v>
      </c>
      <c r="P5" s="59">
        <v>72797</v>
      </c>
      <c r="Q5" s="59">
        <v>157402</v>
      </c>
      <c r="R5" s="59">
        <v>120997</v>
      </c>
      <c r="S5" s="171">
        <f t="shared" si="3"/>
        <v>16</v>
      </c>
      <c r="T5" s="190">
        <f t="shared" si="0"/>
        <v>1969.0371456013629</v>
      </c>
      <c r="U5" s="190">
        <f t="shared" si="4"/>
        <v>1017.4522790602412</v>
      </c>
      <c r="V5" s="193">
        <f t="shared" si="5"/>
        <v>0.49391367326971702</v>
      </c>
      <c r="W5" s="180">
        <f t="shared" si="1"/>
        <v>32</v>
      </c>
      <c r="X5" s="171">
        <f t="shared" si="2"/>
        <v>88.353634577603103</v>
      </c>
      <c r="Y5" s="198">
        <f t="shared" si="6"/>
        <v>0.74622278960798949</v>
      </c>
      <c r="Z5" s="171">
        <f t="shared" si="7"/>
        <v>24</v>
      </c>
      <c r="AA5" s="196">
        <f t="shared" si="8"/>
        <v>0.28466871615450906</v>
      </c>
      <c r="AB5" s="174">
        <f t="shared" si="9"/>
        <v>0.71533128384549094</v>
      </c>
      <c r="AC5" s="180">
        <f t="shared" si="10"/>
        <v>32</v>
      </c>
      <c r="AD5" s="197">
        <v>16</v>
      </c>
      <c r="AE5" s="199" t="s">
        <v>58</v>
      </c>
    </row>
    <row r="6" spans="1:31">
      <c r="A6" s="171">
        <v>2015</v>
      </c>
      <c r="B6" s="171" t="s">
        <v>210</v>
      </c>
      <c r="C6" s="171" t="s">
        <v>59</v>
      </c>
      <c r="D6" s="171">
        <v>219.31777342512336</v>
      </c>
      <c r="E6" s="158">
        <v>6.1457648215884716E-2</v>
      </c>
      <c r="F6" s="171">
        <v>84.426229508196727</v>
      </c>
      <c r="G6" s="171">
        <v>89.213831549724603</v>
      </c>
      <c r="H6" s="171">
        <v>29.597734451293945</v>
      </c>
      <c r="I6" s="171">
        <v>33.331214904785156</v>
      </c>
      <c r="J6" s="171">
        <v>0.1701272577047348</v>
      </c>
      <c r="K6" s="171">
        <v>68.850456237792969</v>
      </c>
      <c r="L6" s="171">
        <v>44.232673645019531</v>
      </c>
      <c r="M6" s="59">
        <v>1961</v>
      </c>
      <c r="N6" s="59">
        <v>1722</v>
      </c>
      <c r="O6" s="59">
        <v>3076</v>
      </c>
      <c r="P6" s="59">
        <v>3076</v>
      </c>
      <c r="Q6" s="59">
        <v>159393</v>
      </c>
      <c r="R6" s="59">
        <v>124552</v>
      </c>
      <c r="S6" s="171">
        <f t="shared" si="3"/>
        <v>1</v>
      </c>
      <c r="T6" s="190">
        <f t="shared" si="0"/>
        <v>97.010114964658186</v>
      </c>
      <c r="U6" s="190">
        <f t="shared" si="4"/>
        <v>122.30765846046518</v>
      </c>
      <c r="V6" s="193">
        <f t="shared" si="5"/>
        <v>1.9298212594028596E-2</v>
      </c>
      <c r="W6" s="180">
        <f t="shared" si="1"/>
        <v>1</v>
      </c>
      <c r="X6" s="171">
        <f t="shared" si="2"/>
        <v>89.213831549724603</v>
      </c>
      <c r="Y6" s="198">
        <f t="shared" si="6"/>
        <v>0.49580511089657459</v>
      </c>
      <c r="Z6" s="171">
        <f t="shared" si="7"/>
        <v>1</v>
      </c>
      <c r="AA6" s="196">
        <f t="shared" si="8"/>
        <v>0.63751625487646291</v>
      </c>
      <c r="AB6" s="174">
        <f t="shared" si="9"/>
        <v>0.36248374512353709</v>
      </c>
      <c r="AC6" s="180">
        <f t="shared" si="10"/>
        <v>3</v>
      </c>
      <c r="AD6" s="197">
        <v>1</v>
      </c>
      <c r="AE6" s="199" t="s">
        <v>59</v>
      </c>
    </row>
    <row r="7" spans="1:31">
      <c r="A7" s="171">
        <v>2015</v>
      </c>
      <c r="B7" s="171" t="s">
        <v>211</v>
      </c>
      <c r="C7" s="171" t="s">
        <v>60</v>
      </c>
      <c r="D7" s="171">
        <v>1707.4140641123863</v>
      </c>
      <c r="E7">
        <v>3.9228789580696991E-2</v>
      </c>
      <c r="F7" s="171">
        <v>19.268635724331926</v>
      </c>
      <c r="G7" s="171">
        <v>89.656790018792506</v>
      </c>
      <c r="H7" s="171">
        <v>65.998794555664063</v>
      </c>
      <c r="I7" s="171">
        <v>88.966453552246094</v>
      </c>
      <c r="J7" s="171">
        <v>50.475749969482422</v>
      </c>
      <c r="K7" s="171">
        <v>65.951774597167969</v>
      </c>
      <c r="L7" s="171">
        <v>72.209915161132813</v>
      </c>
      <c r="M7" s="59">
        <v>49952</v>
      </c>
      <c r="N7" s="59">
        <v>45158</v>
      </c>
      <c r="O7" s="59">
        <v>70331</v>
      </c>
      <c r="P7" s="59">
        <v>94439</v>
      </c>
      <c r="Q7" s="59">
        <v>317264</v>
      </c>
      <c r="R7" s="59">
        <v>443440</v>
      </c>
      <c r="S7" s="171">
        <f t="shared" si="3"/>
        <v>30</v>
      </c>
      <c r="T7" s="190">
        <f t="shared" si="0"/>
        <v>1232.922247144804</v>
      </c>
      <c r="U7" s="190">
        <f t="shared" si="4"/>
        <v>474.49181696758228</v>
      </c>
      <c r="V7" s="193">
        <f t="shared" si="5"/>
        <v>0.22167973674920571</v>
      </c>
      <c r="W7" s="180">
        <f t="shared" si="1"/>
        <v>25</v>
      </c>
      <c r="X7" s="171">
        <f t="shared" si="2"/>
        <v>89.656790018792506</v>
      </c>
      <c r="Y7" s="198">
        <f t="shared" si="6"/>
        <v>0.80540375297841083</v>
      </c>
      <c r="Z7" s="171">
        <f t="shared" si="7"/>
        <v>31</v>
      </c>
      <c r="AA7" s="196">
        <f t="shared" si="8"/>
        <v>0.71024157199527949</v>
      </c>
      <c r="AB7" s="174">
        <f t="shared" si="9"/>
        <v>0.28975842800472051</v>
      </c>
      <c r="AC7" s="180">
        <f t="shared" si="10"/>
        <v>2</v>
      </c>
      <c r="AD7" s="197">
        <v>30</v>
      </c>
      <c r="AE7" s="199" t="s">
        <v>60</v>
      </c>
    </row>
    <row r="8" spans="1:31">
      <c r="A8" s="171">
        <v>2015</v>
      </c>
      <c r="B8" s="171" t="s">
        <v>212</v>
      </c>
      <c r="C8" s="171" t="s">
        <v>61</v>
      </c>
      <c r="D8" s="171">
        <v>1355.3089354001897</v>
      </c>
      <c r="E8">
        <v>4.3117519042437429E-2</v>
      </c>
      <c r="F8" s="171">
        <v>1.0344827586206897</v>
      </c>
      <c r="G8" s="171">
        <v>90.286393816271897</v>
      </c>
      <c r="H8" s="171">
        <v>37.559627532958984</v>
      </c>
      <c r="I8" s="171">
        <v>65.645530700683594</v>
      </c>
      <c r="J8" s="171">
        <v>40.962871551513672</v>
      </c>
      <c r="K8" s="171">
        <v>76.603034973144531</v>
      </c>
      <c r="L8" s="171">
        <v>62.211490631103516</v>
      </c>
      <c r="M8" s="59">
        <v>9636</v>
      </c>
      <c r="N8" s="59">
        <v>6678</v>
      </c>
      <c r="O8" s="59">
        <v>22056</v>
      </c>
      <c r="P8" s="59">
        <v>14002</v>
      </c>
      <c r="Q8" s="59">
        <v>136662</v>
      </c>
      <c r="R8" s="59">
        <v>122970</v>
      </c>
      <c r="S8" s="171">
        <f t="shared" si="3"/>
        <v>8</v>
      </c>
      <c r="T8" s="190">
        <f t="shared" si="0"/>
        <v>843.15789136899775</v>
      </c>
      <c r="U8" s="190">
        <f t="shared" si="4"/>
        <v>512.15104403119199</v>
      </c>
      <c r="V8" s="193">
        <f t="shared" si="5"/>
        <v>0.16139087676164551</v>
      </c>
      <c r="W8" s="180">
        <f t="shared" si="1"/>
        <v>20</v>
      </c>
      <c r="X8" s="171">
        <f t="shared" si="2"/>
        <v>90.286393816271897</v>
      </c>
      <c r="Y8" s="198">
        <f t="shared" si="6"/>
        <v>0.68904613421265504</v>
      </c>
      <c r="Z8" s="171">
        <f t="shared" si="7"/>
        <v>11</v>
      </c>
      <c r="AA8" s="196">
        <f t="shared" si="8"/>
        <v>0.43688792165397172</v>
      </c>
      <c r="AB8" s="174">
        <f t="shared" si="9"/>
        <v>0.56311207834602828</v>
      </c>
      <c r="AC8" s="180">
        <f t="shared" si="10"/>
        <v>18</v>
      </c>
      <c r="AD8" s="197">
        <v>8</v>
      </c>
      <c r="AE8" s="199" t="s">
        <v>61</v>
      </c>
    </row>
    <row r="9" spans="1:31">
      <c r="A9" s="171">
        <v>2015</v>
      </c>
      <c r="B9" s="171" t="s">
        <v>213</v>
      </c>
      <c r="C9" s="171" t="s">
        <v>62</v>
      </c>
      <c r="D9" s="171">
        <v>446.11354949113877</v>
      </c>
      <c r="E9">
        <v>0.10756627602685175</v>
      </c>
      <c r="F9" s="171">
        <v>72.060857538035961</v>
      </c>
      <c r="G9" s="171">
        <v>93.069517132418298</v>
      </c>
      <c r="H9" s="171">
        <v>53.191577911376953</v>
      </c>
      <c r="I9" s="171">
        <v>56.356681823730469</v>
      </c>
      <c r="J9" s="171">
        <v>29.149972915649414</v>
      </c>
      <c r="K9" s="171">
        <v>60.423473358154297</v>
      </c>
      <c r="L9" s="171">
        <v>58.438243865966797</v>
      </c>
      <c r="M9" s="59">
        <v>23138</v>
      </c>
      <c r="N9" s="59">
        <v>22465</v>
      </c>
      <c r="O9" s="59">
        <v>43945</v>
      </c>
      <c r="P9" s="59">
        <v>50747</v>
      </c>
      <c r="Q9" s="59">
        <v>565509</v>
      </c>
      <c r="R9" s="59">
        <v>497664</v>
      </c>
      <c r="S9" s="171">
        <f t="shared" si="3"/>
        <v>4</v>
      </c>
      <c r="T9" s="190">
        <f t="shared" si="0"/>
        <v>260.70092397075217</v>
      </c>
      <c r="U9" s="190">
        <f t="shared" si="4"/>
        <v>185.4126255203866</v>
      </c>
      <c r="V9" s="193">
        <f t="shared" si="5"/>
        <v>7.7708754414164943E-2</v>
      </c>
      <c r="W9" s="180">
        <f t="shared" si="1"/>
        <v>7</v>
      </c>
      <c r="X9" s="171">
        <f t="shared" si="2"/>
        <v>93.069517132418298</v>
      </c>
      <c r="Y9" s="198">
        <f t="shared" si="6"/>
        <v>0.62789886169519393</v>
      </c>
      <c r="Z9" s="171">
        <f t="shared" si="7"/>
        <v>3</v>
      </c>
      <c r="AA9" s="196">
        <f t="shared" si="8"/>
        <v>0.52652178859938559</v>
      </c>
      <c r="AB9" s="174">
        <f t="shared" si="9"/>
        <v>0.47347821140061441</v>
      </c>
      <c r="AC9" s="180">
        <f t="shared" si="10"/>
        <v>5</v>
      </c>
      <c r="AD9" s="197">
        <v>4</v>
      </c>
      <c r="AE9" s="199" t="s">
        <v>62</v>
      </c>
    </row>
    <row r="10" spans="1:31">
      <c r="A10" s="171">
        <v>2015</v>
      </c>
      <c r="B10" s="171" t="s">
        <v>214</v>
      </c>
      <c r="C10" s="171" t="s">
        <v>63</v>
      </c>
      <c r="D10" s="171">
        <v>1597.2920137223266</v>
      </c>
      <c r="E10">
        <v>6.4327159806505094E-2</v>
      </c>
      <c r="F10" s="171">
        <v>1250.9803921568628</v>
      </c>
      <c r="G10" s="171">
        <v>90.648702527822195</v>
      </c>
      <c r="H10" s="171">
        <v>47.954643249511719</v>
      </c>
      <c r="I10" s="171">
        <v>69.196807861328125</v>
      </c>
      <c r="J10" s="171">
        <v>77.235343933105469</v>
      </c>
      <c r="K10" s="171">
        <v>57.61553955078125</v>
      </c>
      <c r="L10" s="171">
        <v>68.530204772949219</v>
      </c>
      <c r="M10" s="59">
        <v>58674</v>
      </c>
      <c r="N10" s="59">
        <v>61280</v>
      </c>
      <c r="O10" s="59">
        <v>161658</v>
      </c>
      <c r="P10" s="59">
        <v>169416</v>
      </c>
      <c r="Q10" s="59">
        <v>540201</v>
      </c>
      <c r="R10" s="59">
        <v>715529</v>
      </c>
      <c r="S10" s="171">
        <f t="shared" si="3"/>
        <v>23</v>
      </c>
      <c r="T10" s="190">
        <f t="shared" si="0"/>
        <v>1094.6274878258746</v>
      </c>
      <c r="U10" s="190">
        <f t="shared" si="4"/>
        <v>502.66452589645201</v>
      </c>
      <c r="V10" s="193">
        <f t="shared" si="5"/>
        <v>0.29925527720237466</v>
      </c>
      <c r="W10" s="180">
        <f t="shared" si="1"/>
        <v>31</v>
      </c>
      <c r="X10" s="171">
        <f t="shared" si="2"/>
        <v>90.648702527822195</v>
      </c>
      <c r="Y10" s="198">
        <f t="shared" si="6"/>
        <v>0.75599763550852483</v>
      </c>
      <c r="Z10" s="171">
        <f t="shared" si="7"/>
        <v>26</v>
      </c>
      <c r="AA10" s="196">
        <f t="shared" si="8"/>
        <v>0.36295141595219538</v>
      </c>
      <c r="AB10" s="174">
        <f t="shared" si="9"/>
        <v>0.63704858404780462</v>
      </c>
      <c r="AC10" s="180">
        <f t="shared" si="10"/>
        <v>25</v>
      </c>
      <c r="AD10" s="197">
        <v>23</v>
      </c>
      <c r="AE10" s="199" t="s">
        <v>63</v>
      </c>
    </row>
    <row r="11" spans="1:31">
      <c r="A11" s="171">
        <v>2015</v>
      </c>
      <c r="B11" s="171" t="s">
        <v>215</v>
      </c>
      <c r="C11" s="171" t="s">
        <v>64</v>
      </c>
      <c r="D11" s="171">
        <v>2026.6094579029284</v>
      </c>
      <c r="E11" s="158">
        <v>6.1457648215884716E-2</v>
      </c>
      <c r="F11" s="171">
        <v>39.060568603213845</v>
      </c>
      <c r="G11" s="171">
        <v>91.570117634490401</v>
      </c>
      <c r="H11" s="171">
        <v>48.055767059326172</v>
      </c>
      <c r="I11" s="171">
        <v>53.468223571777344</v>
      </c>
      <c r="J11" s="171">
        <v>51.246959686279297</v>
      </c>
      <c r="K11" s="171">
        <v>56.163475036621094</v>
      </c>
      <c r="L11" s="171">
        <v>60.100910186767578</v>
      </c>
      <c r="M11" s="59">
        <v>179856</v>
      </c>
      <c r="N11" s="59">
        <v>169701</v>
      </c>
      <c r="O11" s="59">
        <v>359712</v>
      </c>
      <c r="P11" s="59">
        <v>342130</v>
      </c>
      <c r="Q11" s="59">
        <v>3754286</v>
      </c>
      <c r="R11" s="59">
        <v>3398127</v>
      </c>
      <c r="S11" s="171">
        <f t="shared" si="3"/>
        <v>5</v>
      </c>
      <c r="T11" s="190">
        <f t="shared" si="0"/>
        <v>1218.0107301307764</v>
      </c>
      <c r="U11" s="190">
        <f t="shared" si="4"/>
        <v>808.59872777215196</v>
      </c>
      <c r="V11" s="193">
        <f t="shared" si="5"/>
        <v>9.581369133837965E-2</v>
      </c>
      <c r="W11" s="180">
        <f t="shared" si="1"/>
        <v>9</v>
      </c>
      <c r="X11" s="171">
        <f t="shared" si="2"/>
        <v>91.570117634490401</v>
      </c>
      <c r="Y11" s="198">
        <f t="shared" si="6"/>
        <v>0.65633758849874224</v>
      </c>
      <c r="Z11" s="171">
        <f t="shared" si="7"/>
        <v>6</v>
      </c>
      <c r="AA11" s="196">
        <f t="shared" si="8"/>
        <v>0.5</v>
      </c>
      <c r="AB11" s="174">
        <f t="shared" si="9"/>
        <v>0.5</v>
      </c>
      <c r="AC11" s="180">
        <f t="shared" si="10"/>
        <v>9</v>
      </c>
      <c r="AD11" s="197">
        <v>5</v>
      </c>
      <c r="AE11" s="199" t="s">
        <v>64</v>
      </c>
    </row>
    <row r="12" spans="1:31">
      <c r="A12" s="171">
        <v>2015</v>
      </c>
      <c r="B12" s="171" t="s">
        <v>216</v>
      </c>
      <c r="C12" s="171" t="s">
        <v>65</v>
      </c>
      <c r="D12" s="171">
        <v>1426.8332351159436</v>
      </c>
      <c r="E12">
        <v>3.8476703239928758E-2</v>
      </c>
      <c r="F12" s="171">
        <v>40.916530278232408</v>
      </c>
      <c r="G12" s="171">
        <v>94.045653567936299</v>
      </c>
      <c r="H12" s="171">
        <v>59.593448638916016</v>
      </c>
      <c r="I12" s="171">
        <v>69.720809936523438</v>
      </c>
      <c r="J12" s="171">
        <v>44.273399353027344</v>
      </c>
      <c r="K12" s="171">
        <v>74.398048400878906</v>
      </c>
      <c r="L12" s="171">
        <v>68.406272888183594</v>
      </c>
      <c r="M12" s="59">
        <v>24924</v>
      </c>
      <c r="N12" s="59">
        <v>28726</v>
      </c>
      <c r="O12" s="59">
        <v>73551</v>
      </c>
      <c r="P12" s="59">
        <v>85602</v>
      </c>
      <c r="Q12" s="59">
        <v>324118</v>
      </c>
      <c r="R12" s="59">
        <v>268585</v>
      </c>
      <c r="S12" s="171">
        <f t="shared" si="3"/>
        <v>22</v>
      </c>
      <c r="T12" s="190">
        <f t="shared" si="0"/>
        <v>976.0434364727106</v>
      </c>
      <c r="U12" s="190">
        <f t="shared" si="4"/>
        <v>450.78979864323298</v>
      </c>
      <c r="V12" s="193">
        <f t="shared" si="5"/>
        <v>0.22692661314706372</v>
      </c>
      <c r="W12" s="180">
        <f t="shared" si="1"/>
        <v>26</v>
      </c>
      <c r="X12" s="171">
        <f t="shared" si="2"/>
        <v>94.045653567936299</v>
      </c>
      <c r="Y12" s="198">
        <f t="shared" si="6"/>
        <v>0.72737303950754684</v>
      </c>
      <c r="Z12" s="171">
        <f t="shared" si="7"/>
        <v>18</v>
      </c>
      <c r="AA12" s="196">
        <f t="shared" si="8"/>
        <v>0.33886690867561287</v>
      </c>
      <c r="AB12" s="174">
        <f t="shared" si="9"/>
        <v>0.66113309132438713</v>
      </c>
      <c r="AC12" s="180">
        <f t="shared" si="10"/>
        <v>31</v>
      </c>
      <c r="AD12" s="197">
        <v>22</v>
      </c>
      <c r="AE12" s="199" t="s">
        <v>65</v>
      </c>
    </row>
    <row r="13" spans="1:31">
      <c r="A13" s="171">
        <v>2015</v>
      </c>
      <c r="B13" s="171" t="s">
        <v>217</v>
      </c>
      <c r="C13" s="171" t="s">
        <v>67</v>
      </c>
      <c r="D13" s="171">
        <v>1646.496228467224</v>
      </c>
      <c r="E13">
        <v>3.0569751664757196E-2</v>
      </c>
      <c r="F13" s="171">
        <v>18.377635197066912</v>
      </c>
      <c r="G13" s="171">
        <v>93.429640135862201</v>
      </c>
      <c r="H13" s="171">
        <v>77.056526184082031</v>
      </c>
      <c r="I13" s="171">
        <v>44.071525573730469</v>
      </c>
      <c r="J13" s="171">
        <v>49.928874969482422</v>
      </c>
      <c r="K13" s="171">
        <v>58.43719482421875</v>
      </c>
      <c r="L13" s="171">
        <v>64.584754943847656</v>
      </c>
      <c r="M13" s="59">
        <v>94995</v>
      </c>
      <c r="N13" s="59">
        <v>96107</v>
      </c>
      <c r="O13" s="59">
        <v>255743</v>
      </c>
      <c r="P13" s="59">
        <v>255227</v>
      </c>
      <c r="Q13" s="59">
        <v>1401766</v>
      </c>
      <c r="R13" s="59">
        <v>1199283</v>
      </c>
      <c r="S13" s="171">
        <f t="shared" si="3"/>
        <v>14</v>
      </c>
      <c r="T13" s="190">
        <f t="shared" si="0"/>
        <v>1063.3855543152506</v>
      </c>
      <c r="U13" s="190">
        <f t="shared" si="4"/>
        <v>583.1106741519734</v>
      </c>
      <c r="V13" s="193">
        <f t="shared" si="5"/>
        <v>0.18244343207068797</v>
      </c>
      <c r="W13" s="180">
        <f t="shared" si="1"/>
        <v>23</v>
      </c>
      <c r="X13" s="171">
        <f t="shared" si="2"/>
        <v>93.429640135862201</v>
      </c>
      <c r="Y13" s="198">
        <f t="shared" si="6"/>
        <v>0.69126622825401773</v>
      </c>
      <c r="Z13" s="171">
        <f t="shared" si="7"/>
        <v>13</v>
      </c>
      <c r="AA13" s="196">
        <f t="shared" si="8"/>
        <v>0.37144711683213227</v>
      </c>
      <c r="AB13" s="174">
        <f t="shared" si="9"/>
        <v>0.62855288316786773</v>
      </c>
      <c r="AC13" s="180">
        <f t="shared" si="10"/>
        <v>23</v>
      </c>
      <c r="AD13" s="197">
        <v>14</v>
      </c>
      <c r="AE13" s="199" t="s">
        <v>67</v>
      </c>
    </row>
    <row r="14" spans="1:31">
      <c r="A14" s="171">
        <v>2015</v>
      </c>
      <c r="B14" s="171" t="s">
        <v>218</v>
      </c>
      <c r="C14" s="171" t="s">
        <v>69</v>
      </c>
      <c r="D14" s="171">
        <v>1103.4453202327397</v>
      </c>
      <c r="E14">
        <v>5.1476914252939487E-2</v>
      </c>
      <c r="F14" s="171">
        <v>15.020482476103778</v>
      </c>
      <c r="G14" s="171">
        <v>95.783963222390895</v>
      </c>
      <c r="H14" s="171">
        <v>68.11529541015625</v>
      </c>
      <c r="I14" s="171">
        <v>64.968116760253906</v>
      </c>
      <c r="J14" s="171">
        <v>44.721126556396484</v>
      </c>
      <c r="K14" s="171">
        <v>67.970771789550781</v>
      </c>
      <c r="L14" s="171">
        <v>68.311851501464844</v>
      </c>
      <c r="M14" s="59">
        <v>39136</v>
      </c>
      <c r="N14" s="59">
        <v>36783</v>
      </c>
      <c r="O14" s="59">
        <v>48818</v>
      </c>
      <c r="P14" s="59">
        <v>62243</v>
      </c>
      <c r="Q14" s="59">
        <v>907168</v>
      </c>
      <c r="R14" s="59">
        <v>1194044</v>
      </c>
      <c r="S14" s="171">
        <f t="shared" si="3"/>
        <v>21</v>
      </c>
      <c r="T14" s="190">
        <f t="shared" si="0"/>
        <v>753.78392855725235</v>
      </c>
      <c r="U14" s="190">
        <f t="shared" si="4"/>
        <v>349.66139167548738</v>
      </c>
      <c r="V14" s="193">
        <f t="shared" si="5"/>
        <v>5.3813626582948255E-2</v>
      </c>
      <c r="W14" s="180">
        <f t="shared" si="1"/>
        <v>3</v>
      </c>
      <c r="X14" s="171">
        <f t="shared" si="2"/>
        <v>95.783963222390895</v>
      </c>
      <c r="Y14" s="198">
        <f t="shared" si="6"/>
        <v>0.71318672983763065</v>
      </c>
      <c r="Z14" s="171">
        <f t="shared" si="7"/>
        <v>16</v>
      </c>
      <c r="AA14" s="196">
        <f t="shared" si="8"/>
        <v>0.80167151460526853</v>
      </c>
      <c r="AB14" s="174">
        <f t="shared" si="9"/>
        <v>0.19832848539473147</v>
      </c>
      <c r="AC14" s="180">
        <f t="shared" si="10"/>
        <v>1</v>
      </c>
      <c r="AD14" s="197">
        <v>21</v>
      </c>
      <c r="AE14" s="199" t="s">
        <v>69</v>
      </c>
    </row>
    <row r="15" spans="1:31">
      <c r="A15" s="171">
        <v>2015</v>
      </c>
      <c r="B15" s="171" t="s">
        <v>219</v>
      </c>
      <c r="C15" s="171" t="s">
        <v>70</v>
      </c>
      <c r="D15" s="171">
        <v>1119.536381221239</v>
      </c>
      <c r="E15">
        <v>4.430060892802383E-2</v>
      </c>
      <c r="F15" s="171">
        <v>28.184281842818429</v>
      </c>
      <c r="G15" s="171">
        <v>87.169418301369404</v>
      </c>
      <c r="H15" s="171">
        <v>61.162857055664063</v>
      </c>
      <c r="I15" s="171">
        <v>80.216148376464844</v>
      </c>
      <c r="J15" s="171">
        <v>43.070159912109375</v>
      </c>
      <c r="K15" s="171">
        <v>63.309906005859375</v>
      </c>
      <c r="L15" s="171">
        <v>66.985694885253906</v>
      </c>
      <c r="M15" s="59">
        <v>31826</v>
      </c>
      <c r="N15" s="59">
        <v>27453</v>
      </c>
      <c r="O15" s="59">
        <v>91308</v>
      </c>
      <c r="P15" s="59">
        <v>68265</v>
      </c>
      <c r="Q15" s="59">
        <v>390023</v>
      </c>
      <c r="R15" s="59">
        <v>366456</v>
      </c>
      <c r="S15" s="171">
        <f t="shared" si="3"/>
        <v>18</v>
      </c>
      <c r="T15" s="190">
        <f t="shared" si="0"/>
        <v>749.92922445427223</v>
      </c>
      <c r="U15" s="190">
        <f t="shared" si="4"/>
        <v>369.6071567669668</v>
      </c>
      <c r="V15" s="193">
        <f t="shared" si="5"/>
        <v>0.23410927047892047</v>
      </c>
      <c r="W15" s="180">
        <f t="shared" si="1"/>
        <v>27</v>
      </c>
      <c r="X15" s="171">
        <f t="shared" si="2"/>
        <v>87.169418301369404</v>
      </c>
      <c r="Y15" s="198">
        <f t="shared" si="6"/>
        <v>0.76845407702120205</v>
      </c>
      <c r="Z15" s="171">
        <f t="shared" si="7"/>
        <v>29</v>
      </c>
      <c r="AA15" s="196">
        <f t="shared" si="8"/>
        <v>0.34855653392911901</v>
      </c>
      <c r="AB15" s="174">
        <f t="shared" si="9"/>
        <v>0.65144346607088099</v>
      </c>
      <c r="AC15" s="180">
        <f t="shared" si="10"/>
        <v>29</v>
      </c>
      <c r="AD15" s="197">
        <v>18</v>
      </c>
      <c r="AE15" s="199" t="s">
        <v>70</v>
      </c>
    </row>
    <row r="16" spans="1:31">
      <c r="A16" s="171">
        <v>2015</v>
      </c>
      <c r="B16" s="171" t="s">
        <v>220</v>
      </c>
      <c r="C16" s="171" t="s">
        <v>71</v>
      </c>
      <c r="D16" s="171">
        <v>1168.3705281267755</v>
      </c>
      <c r="E16">
        <v>4.5091179697269598E-2</v>
      </c>
      <c r="F16" s="171">
        <v>52.355712603062429</v>
      </c>
      <c r="G16" s="171">
        <v>94.790976384747793</v>
      </c>
      <c r="H16" s="171">
        <v>57.052520751953125</v>
      </c>
      <c r="I16" s="171">
        <v>81.636177062988281</v>
      </c>
      <c r="J16" s="171">
        <v>38.906333923339844</v>
      </c>
      <c r="K16" s="171">
        <v>61.630153656005859</v>
      </c>
      <c r="L16" s="171">
        <v>66.803230285644531</v>
      </c>
      <c r="M16" s="59">
        <v>91577</v>
      </c>
      <c r="N16" s="59">
        <v>95458</v>
      </c>
      <c r="O16" s="59">
        <v>260694</v>
      </c>
      <c r="P16" s="59">
        <v>295131</v>
      </c>
      <c r="Q16" s="59">
        <v>2148519</v>
      </c>
      <c r="R16" s="59">
        <v>2496102</v>
      </c>
      <c r="S16" s="171">
        <f t="shared" si="3"/>
        <v>17</v>
      </c>
      <c r="T16" s="190">
        <f t="shared" si="0"/>
        <v>780.50925449413103</v>
      </c>
      <c r="U16" s="190">
        <f t="shared" si="4"/>
        <v>387.8612736326445</v>
      </c>
      <c r="V16" s="193">
        <f t="shared" si="5"/>
        <v>0.12133660442379146</v>
      </c>
      <c r="W16" s="180">
        <f t="shared" si="1"/>
        <v>13</v>
      </c>
      <c r="X16" s="171">
        <f t="shared" si="2"/>
        <v>94.790976384747793</v>
      </c>
      <c r="Y16" s="198">
        <f t="shared" si="6"/>
        <v>0.70474250644382441</v>
      </c>
      <c r="Z16" s="171">
        <f t="shared" si="7"/>
        <v>15</v>
      </c>
      <c r="AA16" s="196">
        <f t="shared" si="8"/>
        <v>0.35128157916944769</v>
      </c>
      <c r="AB16" s="174">
        <f t="shared" si="9"/>
        <v>0.64871842083055231</v>
      </c>
      <c r="AC16" s="180">
        <f t="shared" si="10"/>
        <v>28</v>
      </c>
      <c r="AD16" s="197">
        <v>17</v>
      </c>
      <c r="AE16" s="199" t="s">
        <v>71</v>
      </c>
    </row>
    <row r="17" spans="1:31">
      <c r="A17" s="171">
        <v>2015</v>
      </c>
      <c r="B17" s="171" t="s">
        <v>221</v>
      </c>
      <c r="C17" s="171" t="s">
        <v>72</v>
      </c>
      <c r="D17" s="171">
        <v>1449.1487387664993</v>
      </c>
      <c r="E17">
        <v>1.6994577318004613E-2</v>
      </c>
      <c r="F17" s="171">
        <v>25.64676616915423</v>
      </c>
      <c r="G17" s="171">
        <v>93.6395794406627</v>
      </c>
      <c r="H17" s="171">
        <v>83.353172302246094</v>
      </c>
      <c r="I17" s="171">
        <v>77.464218139648438</v>
      </c>
      <c r="J17" s="171">
        <v>46.121147155761719</v>
      </c>
      <c r="K17" s="171">
        <v>69.848182678222656</v>
      </c>
      <c r="L17" s="171">
        <v>74.085258483886719</v>
      </c>
      <c r="M17" s="59">
        <v>240833</v>
      </c>
      <c r="N17" s="59">
        <v>202205</v>
      </c>
      <c r="O17" s="59">
        <v>703342</v>
      </c>
      <c r="P17" s="59">
        <v>645466</v>
      </c>
      <c r="Q17" s="59">
        <v>8966133</v>
      </c>
      <c r="R17" s="59">
        <v>6345908</v>
      </c>
      <c r="S17" s="171">
        <f t="shared" si="3"/>
        <v>32</v>
      </c>
      <c r="T17" s="190">
        <f t="shared" si="0"/>
        <v>1073.6055889311453</v>
      </c>
      <c r="U17" s="190">
        <f t="shared" si="4"/>
        <v>375.54314983535392</v>
      </c>
      <c r="V17" s="193">
        <f t="shared" si="5"/>
        <v>7.8444297000724833E-2</v>
      </c>
      <c r="W17" s="180">
        <f t="shared" si="1"/>
        <v>8</v>
      </c>
      <c r="X17" s="171">
        <f t="shared" si="2"/>
        <v>93.6395794406627</v>
      </c>
      <c r="Y17" s="198">
        <f t="shared" si="6"/>
        <v>0.79117461789576793</v>
      </c>
      <c r="Z17" s="171">
        <f t="shared" si="7"/>
        <v>30</v>
      </c>
      <c r="AA17" s="196">
        <f t="shared" si="8"/>
        <v>0.34241236837839911</v>
      </c>
      <c r="AB17" s="174">
        <f t="shared" si="9"/>
        <v>0.65758763162160094</v>
      </c>
      <c r="AC17" s="180">
        <f t="shared" si="10"/>
        <v>30</v>
      </c>
      <c r="AD17" s="197">
        <v>32</v>
      </c>
      <c r="AE17" s="199" t="s">
        <v>72</v>
      </c>
    </row>
    <row r="18" spans="1:31">
      <c r="A18" s="171">
        <v>2015</v>
      </c>
      <c r="B18" s="171" t="s">
        <v>223</v>
      </c>
      <c r="C18" s="171" t="s">
        <v>73</v>
      </c>
      <c r="D18" s="171">
        <v>877.41718915139518</v>
      </c>
      <c r="E18">
        <v>9.7754969533513134E-2</v>
      </c>
      <c r="F18" s="171">
        <v>20.29598308668076</v>
      </c>
      <c r="G18" s="171">
        <v>93.563818604575005</v>
      </c>
      <c r="H18" s="171">
        <v>62.974704742431641</v>
      </c>
      <c r="I18" s="171">
        <v>51.763900756835938</v>
      </c>
      <c r="J18" s="171">
        <v>39.725124359130859</v>
      </c>
      <c r="K18" s="171">
        <v>55.293033599853516</v>
      </c>
      <c r="L18" s="171">
        <v>60.664115905761719</v>
      </c>
      <c r="M18" s="59">
        <v>40044</v>
      </c>
      <c r="N18" s="59">
        <v>35306</v>
      </c>
      <c r="O18" s="59">
        <v>80088</v>
      </c>
      <c r="P18" s="59">
        <v>70612</v>
      </c>
      <c r="Q18" s="59">
        <v>743227</v>
      </c>
      <c r="R18" s="59">
        <v>690005</v>
      </c>
      <c r="S18" s="171">
        <f t="shared" si="3"/>
        <v>6</v>
      </c>
      <c r="T18" s="190">
        <f t="shared" si="0"/>
        <v>532.2773806038789</v>
      </c>
      <c r="U18" s="190">
        <f t="shared" si="4"/>
        <v>345.13980854751628</v>
      </c>
      <c r="V18" s="193">
        <f t="shared" si="5"/>
        <v>0.10775711861921056</v>
      </c>
      <c r="W18" s="180">
        <f t="shared" si="1"/>
        <v>10</v>
      </c>
      <c r="X18" s="171">
        <f t="shared" si="2"/>
        <v>93.563818604575005</v>
      </c>
      <c r="Y18" s="198">
        <f t="shared" si="6"/>
        <v>0.64837152662765962</v>
      </c>
      <c r="Z18" s="171">
        <f t="shared" si="7"/>
        <v>5</v>
      </c>
      <c r="AA18" s="196">
        <f t="shared" si="8"/>
        <v>0.5</v>
      </c>
      <c r="AB18" s="174">
        <f t="shared" si="9"/>
        <v>0.5</v>
      </c>
      <c r="AC18" s="180">
        <f t="shared" si="10"/>
        <v>9</v>
      </c>
      <c r="AD18" s="197">
        <v>6</v>
      </c>
      <c r="AE18" s="199" t="s">
        <v>73</v>
      </c>
    </row>
    <row r="19" spans="1:31">
      <c r="A19" s="171">
        <v>2015</v>
      </c>
      <c r="B19" s="171" t="s">
        <v>224</v>
      </c>
      <c r="C19" s="171" t="s">
        <v>74</v>
      </c>
      <c r="D19" s="171">
        <v>2751.3545298240056</v>
      </c>
      <c r="E19">
        <v>1.491943639182903E-2</v>
      </c>
      <c r="F19" s="171">
        <v>15.813953488372093</v>
      </c>
      <c r="G19" s="171">
        <v>92.718986003467407</v>
      </c>
      <c r="H19" s="171">
        <v>60.682933807373047</v>
      </c>
      <c r="I19" s="171">
        <v>34.50091552734375</v>
      </c>
      <c r="J19" s="171">
        <v>63.514789581298828</v>
      </c>
      <c r="K19" s="171">
        <v>67.166725158691406</v>
      </c>
      <c r="L19" s="171">
        <v>63.716869354248047</v>
      </c>
      <c r="M19" s="59">
        <v>52204</v>
      </c>
      <c r="N19" s="59">
        <v>25259</v>
      </c>
      <c r="O19" s="59">
        <v>148330</v>
      </c>
      <c r="P19" s="59">
        <v>153347</v>
      </c>
      <c r="Q19" s="59">
        <v>533200</v>
      </c>
      <c r="R19" s="59">
        <v>540378</v>
      </c>
      <c r="S19" s="171">
        <f t="shared" si="3"/>
        <v>11</v>
      </c>
      <c r="T19" s="190">
        <f t="shared" si="0"/>
        <v>1753.0769712401473</v>
      </c>
      <c r="U19" s="190">
        <f t="shared" si="4"/>
        <v>998.27755858385831</v>
      </c>
      <c r="V19" s="193">
        <f t="shared" si="5"/>
        <v>0.27818829707426856</v>
      </c>
      <c r="W19" s="180">
        <f t="shared" si="1"/>
        <v>30</v>
      </c>
      <c r="X19" s="171">
        <f t="shared" si="2"/>
        <v>92.718986003467407</v>
      </c>
      <c r="Y19" s="198">
        <f t="shared" si="6"/>
        <v>0.68720412183827406</v>
      </c>
      <c r="Z19" s="171">
        <f t="shared" si="7"/>
        <v>10</v>
      </c>
      <c r="AA19" s="196">
        <f t="shared" si="8"/>
        <v>0.35194498752780962</v>
      </c>
      <c r="AB19" s="174">
        <f t="shared" si="9"/>
        <v>0.64805501247219044</v>
      </c>
      <c r="AC19" s="180">
        <f t="shared" si="10"/>
        <v>27</v>
      </c>
      <c r="AD19" s="197">
        <v>11</v>
      </c>
      <c r="AE19" s="199" t="s">
        <v>74</v>
      </c>
    </row>
    <row r="20" spans="1:31">
      <c r="A20" s="171">
        <v>2015</v>
      </c>
      <c r="B20" s="171" t="s">
        <v>225</v>
      </c>
      <c r="C20" s="171" t="s">
        <v>75</v>
      </c>
      <c r="D20" s="171">
        <v>601.14805041884722</v>
      </c>
      <c r="E20">
        <v>0.25054680664916884</v>
      </c>
      <c r="F20" s="171">
        <v>54.450261780104711</v>
      </c>
      <c r="G20" s="171">
        <v>93.007123201978004</v>
      </c>
      <c r="H20" s="171">
        <v>44.530048370361328</v>
      </c>
      <c r="I20" s="171">
        <v>54.8125</v>
      </c>
      <c r="J20" s="171">
        <v>23.531486511230469</v>
      </c>
      <c r="K20" s="171">
        <v>44.547214508056641</v>
      </c>
      <c r="L20" s="171">
        <v>52.085674285888672</v>
      </c>
      <c r="M20" s="59">
        <v>7221</v>
      </c>
      <c r="N20" s="59">
        <v>6652</v>
      </c>
      <c r="O20" s="59">
        <v>18288</v>
      </c>
      <c r="P20" s="59">
        <v>15442</v>
      </c>
      <c r="Q20" s="59">
        <v>249779</v>
      </c>
      <c r="R20" s="59">
        <v>158410</v>
      </c>
      <c r="S20" s="171">
        <f t="shared" si="3"/>
        <v>2</v>
      </c>
      <c r="T20" s="190">
        <f t="shared" si="0"/>
        <v>313.11201551713054</v>
      </c>
      <c r="U20" s="190">
        <f t="shared" si="4"/>
        <v>288.03603490171668</v>
      </c>
      <c r="V20" s="193">
        <f t="shared" si="5"/>
        <v>7.3216723583647947E-2</v>
      </c>
      <c r="W20" s="180">
        <f t="shared" si="1"/>
        <v>5</v>
      </c>
      <c r="X20" s="171">
        <f t="shared" si="2"/>
        <v>93.007123201978004</v>
      </c>
      <c r="Y20" s="198">
        <f t="shared" si="6"/>
        <v>0.56001812003987406</v>
      </c>
      <c r="Z20" s="171">
        <f t="shared" si="7"/>
        <v>2</v>
      </c>
      <c r="AA20" s="196">
        <f t="shared" si="8"/>
        <v>0.39484908136482938</v>
      </c>
      <c r="AB20" s="174">
        <f t="shared" si="9"/>
        <v>0.60515091863517068</v>
      </c>
      <c r="AC20" s="180">
        <f t="shared" si="10"/>
        <v>22</v>
      </c>
      <c r="AD20" s="197">
        <v>2</v>
      </c>
      <c r="AE20" s="199" t="s">
        <v>75</v>
      </c>
    </row>
    <row r="21" spans="1:31">
      <c r="A21" s="171">
        <v>2015</v>
      </c>
      <c r="B21" s="171" t="s">
        <v>226</v>
      </c>
      <c r="C21" s="171" t="s">
        <v>76</v>
      </c>
      <c r="D21" s="171">
        <v>1421.7360058832105</v>
      </c>
      <c r="E21">
        <v>5.3756817363860357E-2</v>
      </c>
      <c r="F21" s="171">
        <v>22.833843017329254</v>
      </c>
      <c r="G21" s="171">
        <v>92.878637396032005</v>
      </c>
      <c r="H21" s="171">
        <v>67.958267211914063</v>
      </c>
      <c r="I21" s="171">
        <v>76.225105285644531</v>
      </c>
      <c r="J21" s="171">
        <v>46.519214630126953</v>
      </c>
      <c r="K21" s="171">
        <v>66.647392272949219</v>
      </c>
      <c r="L21" s="171">
        <v>70.045722961425781</v>
      </c>
      <c r="M21" s="59">
        <v>71280</v>
      </c>
      <c r="N21" s="59">
        <v>72350</v>
      </c>
      <c r="O21" s="59">
        <v>144484</v>
      </c>
      <c r="P21" s="59">
        <v>184058</v>
      </c>
      <c r="Q21" s="59">
        <v>938899</v>
      </c>
      <c r="R21" s="59">
        <v>870713</v>
      </c>
      <c r="S21" s="171">
        <f t="shared" si="3"/>
        <v>29</v>
      </c>
      <c r="T21" s="190">
        <f t="shared" si="0"/>
        <v>995.8652639237938</v>
      </c>
      <c r="U21" s="190">
        <f t="shared" si="4"/>
        <v>425.8707419594167</v>
      </c>
      <c r="V21" s="193">
        <f t="shared" si="5"/>
        <v>0.15388662678307252</v>
      </c>
      <c r="W21" s="180">
        <f t="shared" si="1"/>
        <v>19</v>
      </c>
      <c r="X21" s="171">
        <f t="shared" si="2"/>
        <v>92.878637396032005</v>
      </c>
      <c r="Y21" s="198">
        <f t="shared" si="6"/>
        <v>0.75416398135507423</v>
      </c>
      <c r="Z21" s="171">
        <f t="shared" si="7"/>
        <v>25</v>
      </c>
      <c r="AA21" s="196">
        <f t="shared" si="8"/>
        <v>0.49334182331607651</v>
      </c>
      <c r="AB21" s="174">
        <f t="shared" si="9"/>
        <v>0.50665817668392354</v>
      </c>
      <c r="AC21" s="180">
        <f t="shared" si="10"/>
        <v>14</v>
      </c>
      <c r="AD21" s="197">
        <v>29</v>
      </c>
      <c r="AE21" s="199" t="s">
        <v>76</v>
      </c>
    </row>
    <row r="22" spans="1:31">
      <c r="A22" s="171">
        <v>2015</v>
      </c>
      <c r="B22" s="171" t="s">
        <v>227</v>
      </c>
      <c r="C22" s="171" t="s">
        <v>77</v>
      </c>
      <c r="D22" s="171">
        <v>1022.1498069480249</v>
      </c>
      <c r="E22">
        <v>4.1924946376212684E-2</v>
      </c>
      <c r="F22" s="171">
        <v>36.233951497860197</v>
      </c>
      <c r="G22" s="171">
        <v>93.302855501567805</v>
      </c>
      <c r="H22" s="171">
        <v>58.447986602783203</v>
      </c>
      <c r="I22" s="171">
        <v>78.151466369628906</v>
      </c>
      <c r="J22" s="171">
        <v>43.999656677246094</v>
      </c>
      <c r="K22" s="171">
        <v>69.50750732421875</v>
      </c>
      <c r="L22" s="171">
        <v>68.681892395019531</v>
      </c>
      <c r="M22" s="59">
        <v>40745</v>
      </c>
      <c r="N22" s="59">
        <v>34304</v>
      </c>
      <c r="O22" s="59">
        <v>101634</v>
      </c>
      <c r="P22" s="59">
        <v>79850</v>
      </c>
      <c r="Q22" s="59">
        <v>701658</v>
      </c>
      <c r="R22" s="59">
        <v>625534</v>
      </c>
      <c r="S22" s="171">
        <f t="shared" si="3"/>
        <v>24</v>
      </c>
      <c r="T22" s="190">
        <f t="shared" si="0"/>
        <v>702.03183052394229</v>
      </c>
      <c r="U22" s="190">
        <f t="shared" si="4"/>
        <v>320.1179764240826</v>
      </c>
      <c r="V22" s="193">
        <f t="shared" si="5"/>
        <v>0.14484834492017479</v>
      </c>
      <c r="W22" s="180">
        <f t="shared" si="1"/>
        <v>17</v>
      </c>
      <c r="X22" s="171">
        <f t="shared" si="2"/>
        <v>93.302855501567805</v>
      </c>
      <c r="Y22" s="198">
        <f t="shared" si="6"/>
        <v>0.73611779645763831</v>
      </c>
      <c r="Z22" s="171">
        <f t="shared" si="7"/>
        <v>21</v>
      </c>
      <c r="AA22" s="196">
        <f t="shared" si="8"/>
        <v>0.40089930535057167</v>
      </c>
      <c r="AB22" s="174">
        <f t="shared" si="9"/>
        <v>0.59910069464942839</v>
      </c>
      <c r="AC22" s="180">
        <f t="shared" si="10"/>
        <v>21</v>
      </c>
      <c r="AD22" s="197">
        <v>24</v>
      </c>
      <c r="AE22" s="199" t="s">
        <v>77</v>
      </c>
    </row>
    <row r="23" spans="1:31">
      <c r="A23" s="171">
        <v>2015</v>
      </c>
      <c r="B23" s="171" t="s">
        <v>228</v>
      </c>
      <c r="C23" s="171" t="s">
        <v>78</v>
      </c>
      <c r="D23" s="171">
        <v>1151.5620024920827</v>
      </c>
      <c r="E23">
        <v>4.8945676566322302E-2</v>
      </c>
      <c r="F23" s="171">
        <v>15.222222222222221</v>
      </c>
      <c r="G23" s="171">
        <v>93.228272184704096</v>
      </c>
      <c r="H23" s="171">
        <v>76.922218322753906</v>
      </c>
      <c r="I23" s="171">
        <v>65.230331420898438</v>
      </c>
      <c r="J23" s="171">
        <v>45.22607421875</v>
      </c>
      <c r="K23" s="171">
        <v>41.346885681152344</v>
      </c>
      <c r="L23" s="171">
        <v>64.390754699707031</v>
      </c>
      <c r="M23" s="59">
        <v>70608</v>
      </c>
      <c r="N23" s="59">
        <v>62879</v>
      </c>
      <c r="O23" s="59">
        <v>197852</v>
      </c>
      <c r="P23" s="59">
        <v>99313</v>
      </c>
      <c r="Q23" s="59">
        <v>1201856</v>
      </c>
      <c r="R23" s="59">
        <v>1042560</v>
      </c>
      <c r="S23" s="171">
        <f t="shared" si="3"/>
        <v>13</v>
      </c>
      <c r="T23" s="190">
        <f t="shared" si="0"/>
        <v>741.49946423971107</v>
      </c>
      <c r="U23" s="190">
        <f t="shared" si="4"/>
        <v>410.06253825237161</v>
      </c>
      <c r="V23" s="193">
        <f t="shared" si="5"/>
        <v>0.1646220512274349</v>
      </c>
      <c r="W23" s="180">
        <f t="shared" si="1"/>
        <v>22</v>
      </c>
      <c r="X23" s="171">
        <f t="shared" si="2"/>
        <v>93.228272184704096</v>
      </c>
      <c r="Y23" s="198">
        <f t="shared" si="6"/>
        <v>0.69067840892874111</v>
      </c>
      <c r="Z23" s="171">
        <f t="shared" si="7"/>
        <v>12</v>
      </c>
      <c r="AA23" s="196">
        <f t="shared" si="8"/>
        <v>0.35687281402260274</v>
      </c>
      <c r="AB23" s="174">
        <f t="shared" si="9"/>
        <v>0.64312718597739726</v>
      </c>
      <c r="AC23" s="180">
        <f t="shared" si="10"/>
        <v>26</v>
      </c>
      <c r="AD23" s="197">
        <v>13</v>
      </c>
      <c r="AE23" s="199" t="s">
        <v>78</v>
      </c>
    </row>
    <row r="24" spans="1:31">
      <c r="A24" s="171">
        <v>2015</v>
      </c>
      <c r="B24" s="171" t="s">
        <v>229</v>
      </c>
      <c r="C24" s="171" t="s">
        <v>79</v>
      </c>
      <c r="D24" s="171">
        <v>1858.8597595607293</v>
      </c>
      <c r="E24">
        <v>4.105607000509455E-2</v>
      </c>
      <c r="F24" s="171">
        <v>36.382978723404257</v>
      </c>
      <c r="G24" s="171">
        <v>90.115840555579297</v>
      </c>
      <c r="H24" s="171">
        <v>65.857528686523438</v>
      </c>
      <c r="I24" s="171">
        <v>62.277122497558594</v>
      </c>
      <c r="J24" s="171">
        <v>51.701301574707031</v>
      </c>
      <c r="K24" s="171">
        <v>59.321823120117188</v>
      </c>
      <c r="L24" s="171">
        <v>65.854721069335938</v>
      </c>
      <c r="M24" s="59">
        <v>36702</v>
      </c>
      <c r="N24" s="59">
        <v>36223</v>
      </c>
      <c r="O24" s="59">
        <v>100107</v>
      </c>
      <c r="P24" s="59">
        <v>99106</v>
      </c>
      <c r="Q24" s="59">
        <v>379941</v>
      </c>
      <c r="R24" s="59">
        <v>381349</v>
      </c>
      <c r="S24" s="171">
        <f t="shared" si="3"/>
        <v>15</v>
      </c>
      <c r="T24" s="190">
        <f t="shared" si="0"/>
        <v>1224.146909728847</v>
      </c>
      <c r="U24" s="190">
        <f t="shared" si="4"/>
        <v>634.71284983188229</v>
      </c>
      <c r="V24" s="193">
        <f t="shared" si="5"/>
        <v>0.26348038248043776</v>
      </c>
      <c r="W24" s="180">
        <f t="shared" si="1"/>
        <v>29</v>
      </c>
      <c r="X24" s="171">
        <f t="shared" si="2"/>
        <v>90.115840555579297</v>
      </c>
      <c r="Y24" s="198">
        <f t="shared" si="6"/>
        <v>0.73077852532174714</v>
      </c>
      <c r="Z24" s="171">
        <f t="shared" si="7"/>
        <v>20</v>
      </c>
      <c r="AA24" s="196">
        <f t="shared" si="8"/>
        <v>0.36662770835206332</v>
      </c>
      <c r="AB24" s="174">
        <f t="shared" si="9"/>
        <v>0.63337229164793674</v>
      </c>
      <c r="AC24" s="180">
        <f t="shared" si="10"/>
        <v>24</v>
      </c>
      <c r="AD24" s="197">
        <v>15</v>
      </c>
      <c r="AE24" s="199" t="s">
        <v>79</v>
      </c>
    </row>
    <row r="25" spans="1:31">
      <c r="A25" s="171">
        <v>2015</v>
      </c>
      <c r="B25" s="171" t="s">
        <v>230</v>
      </c>
      <c r="C25" s="171" t="s">
        <v>80</v>
      </c>
      <c r="D25" s="171">
        <v>1676.1476019121012</v>
      </c>
      <c r="E25">
        <v>5.5832100094174629E-2</v>
      </c>
      <c r="F25" s="171">
        <v>44.325481798715202</v>
      </c>
      <c r="G25" s="171">
        <v>91.096242562479802</v>
      </c>
      <c r="H25" s="171">
        <v>59.041946411132813</v>
      </c>
      <c r="I25" s="171">
        <v>69.567245483398438</v>
      </c>
      <c r="J25" s="171">
        <v>48.399517059326172</v>
      </c>
      <c r="K25" s="171">
        <v>80.780075073242188</v>
      </c>
      <c r="L25" s="171">
        <v>69.777008056640625</v>
      </c>
      <c r="M25" s="59">
        <v>25643</v>
      </c>
      <c r="N25" s="59">
        <v>29134</v>
      </c>
      <c r="O25" s="59">
        <v>59464</v>
      </c>
      <c r="P25" s="59">
        <v>50303</v>
      </c>
      <c r="Q25" s="59">
        <v>389799</v>
      </c>
      <c r="R25" s="59">
        <v>345339</v>
      </c>
      <c r="S25" s="171">
        <f t="shared" si="3"/>
        <v>27</v>
      </c>
      <c r="T25" s="190">
        <f t="shared" si="0"/>
        <v>1169.5656472273956</v>
      </c>
      <c r="U25" s="190">
        <f t="shared" si="4"/>
        <v>506.58195468470558</v>
      </c>
      <c r="V25" s="193">
        <f t="shared" si="5"/>
        <v>0.15255041700979222</v>
      </c>
      <c r="W25" s="180">
        <f t="shared" si="1"/>
        <v>18</v>
      </c>
      <c r="X25" s="171">
        <f t="shared" si="2"/>
        <v>91.096242562479802</v>
      </c>
      <c r="Y25" s="198">
        <f t="shared" si="6"/>
        <v>0.76597021011907218</v>
      </c>
      <c r="Z25" s="171">
        <f t="shared" si="7"/>
        <v>28</v>
      </c>
      <c r="AA25" s="196">
        <f t="shared" si="8"/>
        <v>0.43123570563702407</v>
      </c>
      <c r="AB25" s="174">
        <f t="shared" si="9"/>
        <v>0.56876429436297593</v>
      </c>
      <c r="AC25" s="180">
        <f t="shared" si="10"/>
        <v>19</v>
      </c>
      <c r="AD25" s="197">
        <v>27</v>
      </c>
      <c r="AE25" s="199" t="s">
        <v>80</v>
      </c>
    </row>
    <row r="26" spans="1:31">
      <c r="A26" s="171">
        <v>2015</v>
      </c>
      <c r="B26" s="171" t="s">
        <v>231</v>
      </c>
      <c r="C26" s="171" t="s">
        <v>81</v>
      </c>
      <c r="D26" s="171">
        <v>650.28042587374955</v>
      </c>
      <c r="E26">
        <v>4.8154524911223504E-2</v>
      </c>
      <c r="F26" s="171">
        <v>78.834355828220865</v>
      </c>
      <c r="G26" s="171">
        <v>96.456794242409799</v>
      </c>
      <c r="H26" s="171">
        <v>46.938705444335938</v>
      </c>
      <c r="I26" s="171">
        <v>65.108367919921875</v>
      </c>
      <c r="J26" s="171">
        <v>29.117780685424805</v>
      </c>
      <c r="K26" s="171">
        <v>70.814460754394531</v>
      </c>
      <c r="L26" s="171">
        <v>61.687221527099609</v>
      </c>
      <c r="M26" s="59">
        <v>17741</v>
      </c>
      <c r="N26" s="59">
        <v>11857</v>
      </c>
      <c r="O26" s="59">
        <v>37172</v>
      </c>
      <c r="P26" s="59">
        <v>30981</v>
      </c>
      <c r="Q26" s="59">
        <v>708316</v>
      </c>
      <c r="R26" s="59">
        <v>441470</v>
      </c>
      <c r="S26" s="171">
        <f t="shared" si="3"/>
        <v>7</v>
      </c>
      <c r="T26" s="190">
        <f t="shared" si="0"/>
        <v>401.13992685610668</v>
      </c>
      <c r="U26" s="190">
        <f t="shared" si="4"/>
        <v>249.14049901764287</v>
      </c>
      <c r="V26" s="193">
        <f t="shared" si="5"/>
        <v>5.2479401848892306E-2</v>
      </c>
      <c r="W26" s="180">
        <f t="shared" si="1"/>
        <v>2</v>
      </c>
      <c r="X26" s="171">
        <f t="shared" si="2"/>
        <v>96.456794242409799</v>
      </c>
      <c r="Y26" s="198">
        <f t="shared" si="6"/>
        <v>0.63953215542360597</v>
      </c>
      <c r="Z26" s="171">
        <f t="shared" si="7"/>
        <v>4</v>
      </c>
      <c r="AA26" s="196">
        <f t="shared" si="8"/>
        <v>0.47726783600559564</v>
      </c>
      <c r="AB26" s="174">
        <f t="shared" si="9"/>
        <v>0.52273216399440436</v>
      </c>
      <c r="AC26" s="180">
        <f t="shared" si="10"/>
        <v>15</v>
      </c>
      <c r="AD26" s="197">
        <v>7</v>
      </c>
      <c r="AE26" s="199" t="s">
        <v>81</v>
      </c>
    </row>
    <row r="27" spans="1:31">
      <c r="A27" s="171">
        <v>2015</v>
      </c>
      <c r="B27" s="171" t="s">
        <v>232</v>
      </c>
      <c r="C27" s="171" t="s">
        <v>82</v>
      </c>
      <c r="D27" s="171">
        <v>1190.7631980591955</v>
      </c>
      <c r="E27">
        <v>0.12961316821971555</v>
      </c>
      <c r="F27" s="171">
        <v>31.50984682713348</v>
      </c>
      <c r="G27" s="171">
        <v>92.268040352890495</v>
      </c>
      <c r="H27" s="171">
        <v>67.052452087402344</v>
      </c>
      <c r="I27" s="171">
        <v>74.599899291992188</v>
      </c>
      <c r="J27" s="171">
        <v>39.276134490966797</v>
      </c>
      <c r="K27" s="171">
        <v>42.122642517089844</v>
      </c>
      <c r="L27" s="171">
        <v>63.063835144042969</v>
      </c>
      <c r="M27" s="59">
        <v>35231</v>
      </c>
      <c r="N27" s="59">
        <v>31665</v>
      </c>
      <c r="O27" s="59">
        <v>65248</v>
      </c>
      <c r="P27" s="59">
        <v>58908</v>
      </c>
      <c r="Q27" s="59">
        <v>537883</v>
      </c>
      <c r="R27" s="59">
        <v>426295</v>
      </c>
      <c r="S27" s="171">
        <f t="shared" si="3"/>
        <v>10</v>
      </c>
      <c r="T27" s="190">
        <f t="shared" si="0"/>
        <v>750.94094017998486</v>
      </c>
      <c r="U27" s="190">
        <f t="shared" si="4"/>
        <v>439.82225787921061</v>
      </c>
      <c r="V27" s="193">
        <f t="shared" si="5"/>
        <v>0.12130519090582896</v>
      </c>
      <c r="W27" s="180">
        <f t="shared" si="1"/>
        <v>12</v>
      </c>
      <c r="X27" s="171">
        <f t="shared" si="2"/>
        <v>92.268040352890495</v>
      </c>
      <c r="Y27" s="198">
        <f t="shared" si="6"/>
        <v>0.68348514721725484</v>
      </c>
      <c r="Z27" s="171">
        <f t="shared" si="7"/>
        <v>9</v>
      </c>
      <c r="AA27" s="196">
        <f t="shared" si="8"/>
        <v>0.53995524767042669</v>
      </c>
      <c r="AB27" s="174">
        <f t="shared" si="9"/>
        <v>0.46004475232957331</v>
      </c>
      <c r="AC27" s="180">
        <f t="shared" si="10"/>
        <v>4</v>
      </c>
      <c r="AD27" s="197">
        <v>10</v>
      </c>
      <c r="AE27" s="199" t="s">
        <v>82</v>
      </c>
    </row>
    <row r="28" spans="1:31">
      <c r="A28" s="171">
        <v>2015</v>
      </c>
      <c r="B28" s="171" t="s">
        <v>233</v>
      </c>
      <c r="C28" s="171" t="s">
        <v>83</v>
      </c>
      <c r="D28" s="171">
        <v>1078.04265456128</v>
      </c>
      <c r="E28">
        <v>0.18078805874327902</v>
      </c>
      <c r="F28" s="171">
        <v>69.498464687819862</v>
      </c>
      <c r="G28" s="171">
        <v>87.945998071359696</v>
      </c>
      <c r="H28" s="171">
        <v>59.096683502197266</v>
      </c>
      <c r="I28" s="171">
        <v>69.755424499511719</v>
      </c>
      <c r="J28" s="171">
        <v>10.332193374633789</v>
      </c>
      <c r="K28" s="171">
        <v>64.356086730957031</v>
      </c>
      <c r="L28" s="171">
        <v>58.297275543212891</v>
      </c>
      <c r="M28" s="59">
        <v>31182</v>
      </c>
      <c r="N28" s="59">
        <v>28659</v>
      </c>
      <c r="O28" s="59">
        <v>62305</v>
      </c>
      <c r="P28" s="59">
        <v>59438</v>
      </c>
      <c r="Q28" s="59">
        <v>457824</v>
      </c>
      <c r="R28" s="59">
        <v>752541</v>
      </c>
      <c r="S28" s="171">
        <f t="shared" si="3"/>
        <v>3</v>
      </c>
      <c r="T28" s="190">
        <f t="shared" si="0"/>
        <v>628.46949680295609</v>
      </c>
      <c r="U28" s="190">
        <f t="shared" si="4"/>
        <v>449.57315775832387</v>
      </c>
      <c r="V28" s="193">
        <f t="shared" si="5"/>
        <v>0.13608941427273363</v>
      </c>
      <c r="W28" s="180">
        <f t="shared" si="1"/>
        <v>14</v>
      </c>
      <c r="X28" s="171">
        <f t="shared" si="2"/>
        <v>87.945998071359696</v>
      </c>
      <c r="Y28" s="198">
        <f t="shared" si="6"/>
        <v>0.66287581949903251</v>
      </c>
      <c r="Z28" s="171">
        <f t="shared" si="7"/>
        <v>7</v>
      </c>
      <c r="AA28" s="196">
        <f t="shared" si="8"/>
        <v>0.50047347724901692</v>
      </c>
      <c r="AB28" s="174">
        <f t="shared" si="9"/>
        <v>0.49952652275098308</v>
      </c>
      <c r="AC28" s="180">
        <f t="shared" si="10"/>
        <v>8</v>
      </c>
      <c r="AD28" s="197">
        <v>3</v>
      </c>
      <c r="AE28" s="199" t="s">
        <v>83</v>
      </c>
    </row>
    <row r="29" spans="1:31">
      <c r="A29" s="171">
        <v>2015</v>
      </c>
      <c r="B29" s="171" t="s">
        <v>234</v>
      </c>
      <c r="C29" s="171" t="s">
        <v>84</v>
      </c>
      <c r="D29" s="171">
        <v>2124.0176233067141</v>
      </c>
      <c r="E29">
        <v>4.1965836856428435E-2</v>
      </c>
      <c r="F29" s="171">
        <v>21.05263157894737</v>
      </c>
      <c r="G29" s="171">
        <v>90.619102696779706</v>
      </c>
      <c r="H29" s="171">
        <v>54.981658935546875</v>
      </c>
      <c r="I29" s="171">
        <v>53.901863098144531</v>
      </c>
      <c r="J29" s="171">
        <v>55.009834289550781</v>
      </c>
      <c r="K29" s="171">
        <v>64.189056396484375</v>
      </c>
      <c r="L29" s="171">
        <v>63.740303039550781</v>
      </c>
      <c r="M29" s="59">
        <v>50115</v>
      </c>
      <c r="N29" s="59">
        <v>57452</v>
      </c>
      <c r="O29" s="59">
        <v>99581</v>
      </c>
      <c r="P29" s="59">
        <v>112007</v>
      </c>
      <c r="Q29" s="59">
        <v>416808</v>
      </c>
      <c r="R29" s="59">
        <v>447903</v>
      </c>
      <c r="S29" s="171">
        <f t="shared" si="3"/>
        <v>12</v>
      </c>
      <c r="T29" s="190">
        <f t="shared" si="0"/>
        <v>1353.8552697091636</v>
      </c>
      <c r="U29" s="190">
        <f t="shared" si="4"/>
        <v>770.16235359755046</v>
      </c>
      <c r="V29" s="193">
        <f t="shared" si="5"/>
        <v>0.23891336058808851</v>
      </c>
      <c r="W29" s="180">
        <f t="shared" si="1"/>
        <v>28</v>
      </c>
      <c r="X29" s="171">
        <f t="shared" si="2"/>
        <v>90.619102696779706</v>
      </c>
      <c r="Y29" s="198">
        <f t="shared" si="6"/>
        <v>0.70338704691031873</v>
      </c>
      <c r="Z29" s="171">
        <f t="shared" si="7"/>
        <v>14</v>
      </c>
      <c r="AA29" s="196">
        <f t="shared" si="8"/>
        <v>0.50325865375925127</v>
      </c>
      <c r="AB29" s="174">
        <f t="shared" si="9"/>
        <v>0.49674134624074873</v>
      </c>
      <c r="AC29" s="180">
        <f t="shared" si="10"/>
        <v>7</v>
      </c>
      <c r="AD29" s="197">
        <v>12</v>
      </c>
      <c r="AE29" s="199" t="s">
        <v>84</v>
      </c>
    </row>
    <row r="30" spans="1:31">
      <c r="A30" s="171">
        <v>2015</v>
      </c>
      <c r="B30" s="171" t="s">
        <v>235</v>
      </c>
      <c r="C30" s="171" t="s">
        <v>85</v>
      </c>
      <c r="D30" s="171">
        <v>1293.7087044198931</v>
      </c>
      <c r="E30">
        <v>3.6684731474163561E-2</v>
      </c>
      <c r="F30" s="171">
        <v>7.2368421052631575</v>
      </c>
      <c r="G30" s="171">
        <v>91.899593231390199</v>
      </c>
      <c r="H30" s="171">
        <v>64.844734191894531</v>
      </c>
      <c r="I30" s="171">
        <v>78.747856140136719</v>
      </c>
      <c r="J30" s="171">
        <v>47.088069915771484</v>
      </c>
      <c r="K30" s="171">
        <v>56.335254669189453</v>
      </c>
      <c r="L30" s="171">
        <v>67.783103942871094</v>
      </c>
      <c r="M30" s="59">
        <v>45315</v>
      </c>
      <c r="N30" s="59">
        <v>44571</v>
      </c>
      <c r="O30" s="59">
        <v>106284</v>
      </c>
      <c r="P30" s="59">
        <v>88434</v>
      </c>
      <c r="Q30" s="59">
        <v>738552</v>
      </c>
      <c r="R30" s="59">
        <v>494729</v>
      </c>
      <c r="S30" s="171">
        <f t="shared" si="3"/>
        <v>20</v>
      </c>
      <c r="T30" s="190">
        <f t="shared" si="0"/>
        <v>876.91591583490708</v>
      </c>
      <c r="U30" s="190">
        <f t="shared" si="4"/>
        <v>416.79278858498606</v>
      </c>
      <c r="V30" s="193">
        <f t="shared" si="5"/>
        <v>0.14390862119390374</v>
      </c>
      <c r="W30" s="180">
        <f t="shared" si="1"/>
        <v>15</v>
      </c>
      <c r="X30" s="171">
        <f t="shared" si="2"/>
        <v>91.899593231390199</v>
      </c>
      <c r="Y30" s="198">
        <f t="shared" si="6"/>
        <v>0.73757784511845237</v>
      </c>
      <c r="Z30" s="171">
        <f t="shared" si="7"/>
        <v>22</v>
      </c>
      <c r="AA30" s="196">
        <f t="shared" si="8"/>
        <v>0.42635768318843853</v>
      </c>
      <c r="AB30" s="174">
        <f t="shared" si="9"/>
        <v>0.57364231681156141</v>
      </c>
      <c r="AC30" s="180">
        <f t="shared" si="10"/>
        <v>20</v>
      </c>
      <c r="AD30" s="197">
        <v>20</v>
      </c>
      <c r="AE30" s="199" t="s">
        <v>85</v>
      </c>
    </row>
    <row r="31" spans="1:31">
      <c r="A31" s="171">
        <v>2015</v>
      </c>
      <c r="B31" s="171" t="s">
        <v>236</v>
      </c>
      <c r="C31" s="171" t="s">
        <v>86</v>
      </c>
      <c r="D31" s="171">
        <v>621.75340488918073</v>
      </c>
      <c r="E31">
        <v>0.15022965042102576</v>
      </c>
      <c r="F31" s="171">
        <v>11.944444444444445</v>
      </c>
      <c r="G31" s="171">
        <v>91.960978107068399</v>
      </c>
      <c r="H31" s="171">
        <v>65.430572509765625</v>
      </c>
      <c r="I31" s="171">
        <v>73.162773132324219</v>
      </c>
      <c r="J31" s="171">
        <v>35.250900268554688</v>
      </c>
      <c r="K31" s="171">
        <v>69.690292358398438</v>
      </c>
      <c r="L31" s="171">
        <v>67.099105834960938</v>
      </c>
      <c r="M31" s="59">
        <v>7838</v>
      </c>
      <c r="N31" s="59">
        <v>8003</v>
      </c>
      <c r="O31" s="59">
        <v>15676</v>
      </c>
      <c r="P31" s="59">
        <v>16028</v>
      </c>
      <c r="Q31" s="59">
        <v>258666</v>
      </c>
      <c r="R31" s="59">
        <v>246783</v>
      </c>
      <c r="S31" s="171">
        <f t="shared" si="3"/>
        <v>19</v>
      </c>
      <c r="T31" s="190">
        <f t="shared" si="0"/>
        <v>417.19097517906454</v>
      </c>
      <c r="U31" s="190">
        <f t="shared" si="4"/>
        <v>204.56242971011619</v>
      </c>
      <c r="V31" s="193">
        <f t="shared" si="5"/>
        <v>6.0603248977445817E-2</v>
      </c>
      <c r="W31" s="180">
        <f t="shared" si="1"/>
        <v>4</v>
      </c>
      <c r="X31" s="171">
        <f t="shared" si="2"/>
        <v>91.960978107068399</v>
      </c>
      <c r="Y31" s="198">
        <f t="shared" si="6"/>
        <v>0.72964758766309268</v>
      </c>
      <c r="Z31" s="171">
        <f t="shared" si="7"/>
        <v>19</v>
      </c>
      <c r="AA31" s="196">
        <f t="shared" si="8"/>
        <v>0.5</v>
      </c>
      <c r="AB31" s="174">
        <f t="shared" si="9"/>
        <v>0.5</v>
      </c>
      <c r="AC31" s="180">
        <f t="shared" si="10"/>
        <v>9</v>
      </c>
      <c r="AD31" s="197">
        <v>19</v>
      </c>
      <c r="AE31" s="199" t="s">
        <v>86</v>
      </c>
    </row>
    <row r="32" spans="1:31">
      <c r="A32" s="171">
        <v>2015</v>
      </c>
      <c r="B32" s="171" t="s">
        <v>237</v>
      </c>
      <c r="C32" s="171" t="s">
        <v>87</v>
      </c>
      <c r="D32" s="171">
        <v>524.48738104773963</v>
      </c>
      <c r="E32">
        <v>4.0128672098932325E-2</v>
      </c>
      <c r="F32" s="171">
        <v>27.865612648221344</v>
      </c>
      <c r="G32" s="171">
        <v>91.6160269454775</v>
      </c>
      <c r="H32" s="171">
        <v>63.992996215820313</v>
      </c>
      <c r="I32" s="171">
        <v>83.151214599609375</v>
      </c>
      <c r="J32" s="171">
        <v>36.830905914306641</v>
      </c>
      <c r="K32" s="171">
        <v>73.677047729492188</v>
      </c>
      <c r="L32" s="171">
        <v>69.8536376953125</v>
      </c>
      <c r="M32" s="59">
        <v>41885</v>
      </c>
      <c r="N32" s="59">
        <v>45539</v>
      </c>
      <c r="O32" s="59">
        <v>79893</v>
      </c>
      <c r="P32" s="59">
        <v>86950</v>
      </c>
      <c r="Q32" s="59">
        <v>1044496</v>
      </c>
      <c r="R32" s="59">
        <v>1163431</v>
      </c>
      <c r="S32" s="171">
        <f t="shared" si="3"/>
        <v>28</v>
      </c>
      <c r="T32" s="190">
        <f t="shared" si="0"/>
        <v>366.37351491472117</v>
      </c>
      <c r="U32" s="190">
        <f t="shared" si="4"/>
        <v>158.11386613301846</v>
      </c>
      <c r="V32" s="193">
        <f t="shared" si="5"/>
        <v>7.6489522219328754E-2</v>
      </c>
      <c r="W32" s="180">
        <f t="shared" si="1"/>
        <v>6</v>
      </c>
      <c r="X32" s="171">
        <f t="shared" si="2"/>
        <v>91.6160269454775</v>
      </c>
      <c r="Y32" s="198">
        <f t="shared" si="6"/>
        <v>0.76246089275279061</v>
      </c>
      <c r="Z32" s="171">
        <f t="shared" si="7"/>
        <v>27</v>
      </c>
      <c r="AA32" s="196">
        <f t="shared" si="8"/>
        <v>0.52426370270236444</v>
      </c>
      <c r="AB32" s="174">
        <f t="shared" si="9"/>
        <v>0.47573629729763556</v>
      </c>
      <c r="AC32" s="180">
        <f t="shared" si="10"/>
        <v>6</v>
      </c>
      <c r="AD32" s="197">
        <v>28</v>
      </c>
      <c r="AE32" s="199" t="s">
        <v>87</v>
      </c>
    </row>
    <row r="33" spans="1:31">
      <c r="A33" s="171">
        <v>2015</v>
      </c>
      <c r="B33" s="171" t="s">
        <v>238</v>
      </c>
      <c r="C33" s="171" t="s">
        <v>88</v>
      </c>
      <c r="D33" s="171">
        <v>1509.1946843452261</v>
      </c>
      <c r="E33">
        <v>2.9652351738241309E-2</v>
      </c>
      <c r="F33" s="171">
        <v>116.34615384615384</v>
      </c>
      <c r="G33" s="171">
        <v>94.641460205950196</v>
      </c>
      <c r="H33" s="171">
        <v>61.119758605957031</v>
      </c>
      <c r="I33" s="171">
        <v>75.612823486328125</v>
      </c>
      <c r="J33" s="171">
        <v>38.558372497558594</v>
      </c>
      <c r="K33" s="171">
        <v>73.815078735351563</v>
      </c>
      <c r="L33" s="171">
        <v>68.749496459960938</v>
      </c>
      <c r="M33" s="59">
        <v>31565</v>
      </c>
      <c r="N33" s="59">
        <v>34833</v>
      </c>
      <c r="O33" s="59">
        <v>69438</v>
      </c>
      <c r="P33" s="59">
        <v>92728</v>
      </c>
      <c r="Q33" s="59">
        <v>429482</v>
      </c>
      <c r="R33" s="59">
        <v>344815</v>
      </c>
      <c r="S33" s="171">
        <f t="shared" si="3"/>
        <v>26</v>
      </c>
      <c r="T33" s="190">
        <f t="shared" si="0"/>
        <v>1037.5637460878397</v>
      </c>
      <c r="U33" s="190">
        <f t="shared" si="4"/>
        <v>471.63093825738633</v>
      </c>
      <c r="V33" s="193">
        <f t="shared" si="5"/>
        <v>0.16167848710772512</v>
      </c>
      <c r="W33" s="180">
        <f t="shared" si="1"/>
        <v>21</v>
      </c>
      <c r="X33" s="171">
        <f t="shared" si="2"/>
        <v>94.641460205950196</v>
      </c>
      <c r="Y33" s="198">
        <f t="shared" si="6"/>
        <v>0.72642049594706692</v>
      </c>
      <c r="Z33" s="171">
        <f t="shared" si="7"/>
        <v>17</v>
      </c>
      <c r="AA33" s="196">
        <f t="shared" si="8"/>
        <v>0.45457818485555457</v>
      </c>
      <c r="AB33" s="174">
        <f t="shared" si="9"/>
        <v>0.54542181514444543</v>
      </c>
      <c r="AC33" s="180">
        <f t="shared" si="10"/>
        <v>16</v>
      </c>
      <c r="AD33" s="197">
        <v>26</v>
      </c>
      <c r="AE33" s="199" t="s">
        <v>88</v>
      </c>
    </row>
    <row r="34" spans="1:31">
      <c r="A34" s="171">
        <v>2015</v>
      </c>
      <c r="B34" s="171" t="s">
        <v>239</v>
      </c>
      <c r="C34" s="171" t="s">
        <v>89</v>
      </c>
      <c r="D34" s="171">
        <v>1033.4390717112431</v>
      </c>
      <c r="E34">
        <v>6.0036719706242352E-2</v>
      </c>
      <c r="F34" s="171">
        <v>45.161290322580648</v>
      </c>
      <c r="G34" s="171">
        <v>94.7507978224141</v>
      </c>
      <c r="H34" s="171">
        <v>53.573829650878906</v>
      </c>
      <c r="I34" s="171">
        <v>63.631252288818359</v>
      </c>
      <c r="J34" s="171">
        <v>42.466037750244141</v>
      </c>
      <c r="K34" s="171">
        <v>60.439357757568359</v>
      </c>
      <c r="L34" s="171">
        <v>62.972255706787109</v>
      </c>
      <c r="M34" s="59">
        <v>16156</v>
      </c>
      <c r="N34" s="59">
        <v>16134</v>
      </c>
      <c r="O34" s="59">
        <v>32680</v>
      </c>
      <c r="P34" s="59">
        <v>32268</v>
      </c>
      <c r="Q34" s="59">
        <v>282653</v>
      </c>
      <c r="R34" s="59">
        <v>199899</v>
      </c>
      <c r="S34" s="171">
        <f t="shared" si="3"/>
        <v>9</v>
      </c>
      <c r="T34" s="190">
        <f t="shared" si="0"/>
        <v>650.77989481185102</v>
      </c>
      <c r="U34" s="190">
        <f t="shared" si="4"/>
        <v>382.65917689939204</v>
      </c>
      <c r="V34" s="193">
        <f t="shared" si="5"/>
        <v>0.11561879760695977</v>
      </c>
      <c r="W34" s="180">
        <f t="shared" si="1"/>
        <v>11</v>
      </c>
      <c r="X34" s="171">
        <f t="shared" si="2"/>
        <v>94.7507978224141</v>
      </c>
      <c r="Y34" s="198">
        <f t="shared" si="6"/>
        <v>0.6646092397534461</v>
      </c>
      <c r="Z34" s="171">
        <f t="shared" si="7"/>
        <v>8</v>
      </c>
      <c r="AA34" s="196">
        <f t="shared" si="8"/>
        <v>0.49436964504283964</v>
      </c>
      <c r="AB34" s="174">
        <f t="shared" si="9"/>
        <v>0.50563035495716036</v>
      </c>
      <c r="AC34" s="180">
        <f t="shared" si="10"/>
        <v>12</v>
      </c>
      <c r="AD34" s="197">
        <v>9</v>
      </c>
      <c r="AE34" s="199" t="s">
        <v>89</v>
      </c>
    </row>
    <row r="35" spans="1:31">
      <c r="M35" s="181">
        <v>1616733</v>
      </c>
      <c r="N35" s="181">
        <v>1528475</v>
      </c>
      <c r="O35" s="182">
        <v>3848119</v>
      </c>
      <c r="P35" s="182">
        <v>3771047</v>
      </c>
      <c r="Q35" s="183">
        <v>31273660</v>
      </c>
      <c r="R35" s="184">
        <v>27466041</v>
      </c>
      <c r="S35" s="185"/>
      <c r="T35" s="190"/>
      <c r="U35" s="190"/>
      <c r="V35" s="185"/>
      <c r="W35" s="185"/>
      <c r="AB35" s="196"/>
    </row>
    <row r="36" spans="1:31">
      <c r="C36" s="170" t="s">
        <v>353</v>
      </c>
      <c r="D36" s="170">
        <v>1383.9343690875778</v>
      </c>
      <c r="F36" s="170">
        <v>76.547071523823476</v>
      </c>
      <c r="G36" s="170">
        <v>92.09097428529158</v>
      </c>
      <c r="T36" s="190"/>
      <c r="U36" s="190"/>
      <c r="AB36" s="196"/>
    </row>
    <row r="71" spans="1:6">
      <c r="C71" s="170" t="s">
        <v>410</v>
      </c>
      <c r="D71" s="170">
        <v>772.79156871267708</v>
      </c>
      <c r="E71" s="170">
        <v>4.0056298307088767</v>
      </c>
      <c r="F71" s="170">
        <v>89.886809034184509</v>
      </c>
    </row>
    <row r="72" spans="1:6">
      <c r="C72" s="170" t="s">
        <v>411</v>
      </c>
      <c r="D72" s="170">
        <v>2165.1900263266907</v>
      </c>
      <c r="E72" s="170">
        <v>69.813634640822045</v>
      </c>
      <c r="F72" s="170">
        <v>94.300690965815491</v>
      </c>
    </row>
    <row r="74" spans="1:6">
      <c r="A74" s="170" t="s">
        <v>408</v>
      </c>
      <c r="C74" s="170">
        <v>2015</v>
      </c>
      <c r="D74" s="170">
        <v>0</v>
      </c>
      <c r="E74" s="170">
        <v>1</v>
      </c>
      <c r="F74" s="170">
        <v>0</v>
      </c>
    </row>
    <row r="75" spans="1:6">
      <c r="C75" s="170">
        <v>2016</v>
      </c>
      <c r="D75" s="170">
        <v>0</v>
      </c>
      <c r="E75" s="170">
        <v>0</v>
      </c>
      <c r="F75" s="170">
        <v>0</v>
      </c>
    </row>
  </sheetData>
  <mergeCells count="5">
    <mergeCell ref="H1:L1"/>
    <mergeCell ref="M1:N1"/>
    <mergeCell ref="O1:P1"/>
    <mergeCell ref="Q1:R1"/>
    <mergeCell ref="X1:Z1"/>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tabSelected="1" workbookViewId="0">
      <selection activeCell="N8" sqref="N8"/>
    </sheetView>
  </sheetViews>
  <sheetFormatPr baseColWidth="10" defaultRowHeight="15"/>
  <cols>
    <col min="1" max="4" width="11.42578125" style="170"/>
    <col min="5" max="5" width="12.28515625" style="170" bestFit="1" customWidth="1"/>
    <col min="6" max="16384" width="11.42578125" style="170"/>
  </cols>
  <sheetData>
    <row r="1" spans="1:11" s="264" customFormat="1" ht="15.75" customHeight="1">
      <c r="G1" s="265" t="s">
        <v>422</v>
      </c>
      <c r="H1" s="265"/>
      <c r="I1" s="265"/>
      <c r="J1" s="265"/>
      <c r="K1" s="265"/>
    </row>
    <row r="2" spans="1:11">
      <c r="A2" s="187" t="s">
        <v>372</v>
      </c>
      <c r="B2" s="187" t="s">
        <v>201</v>
      </c>
      <c r="C2" s="187" t="s">
        <v>202</v>
      </c>
      <c r="D2" s="187" t="s">
        <v>383</v>
      </c>
      <c r="E2" s="187" t="s">
        <v>385</v>
      </c>
      <c r="F2" s="187" t="s">
        <v>173</v>
      </c>
      <c r="G2" s="187" t="s">
        <v>416</v>
      </c>
      <c r="H2" s="187" t="s">
        <v>417</v>
      </c>
      <c r="I2" s="187" t="s">
        <v>418</v>
      </c>
      <c r="J2" s="187" t="s">
        <v>419</v>
      </c>
      <c r="K2" s="187" t="s">
        <v>421</v>
      </c>
    </row>
    <row r="3" spans="1:11">
      <c r="A3" s="200">
        <v>2016</v>
      </c>
      <c r="B3" s="200" t="s">
        <v>207</v>
      </c>
      <c r="C3" s="200" t="s">
        <v>55</v>
      </c>
      <c r="D3" s="200">
        <v>1681.0332910758148</v>
      </c>
      <c r="E3" s="200">
        <v>15.789473684210526</v>
      </c>
      <c r="F3" s="200">
        <v>92.012554231203794</v>
      </c>
      <c r="G3" s="200">
        <v>75.145416259765625</v>
      </c>
      <c r="H3" s="200">
        <v>61.899341583251953</v>
      </c>
      <c r="I3" s="200">
        <v>73.979690551757813</v>
      </c>
      <c r="J3" s="200">
        <v>76.235443115234375</v>
      </c>
      <c r="K3" s="200">
        <v>75.8544921875</v>
      </c>
    </row>
    <row r="4" spans="1:11">
      <c r="A4" s="200">
        <v>2016</v>
      </c>
      <c r="B4" s="200" t="s">
        <v>208</v>
      </c>
      <c r="C4" s="200" t="s">
        <v>57</v>
      </c>
      <c r="D4" s="200">
        <v>3188.0083700180321</v>
      </c>
      <c r="E4" s="200">
        <v>33.501259445843829</v>
      </c>
      <c r="F4" s="200">
        <v>89.501001834487099</v>
      </c>
      <c r="G4" s="200">
        <v>71.254837036132813</v>
      </c>
      <c r="H4" s="200">
        <v>81.894233703613281</v>
      </c>
      <c r="I4" s="200">
        <v>77.378936767578125</v>
      </c>
      <c r="J4" s="200">
        <v>70.379280090332031</v>
      </c>
      <c r="K4" s="200">
        <v>78.081657409667969</v>
      </c>
    </row>
    <row r="5" spans="1:11">
      <c r="A5" s="200">
        <v>2016</v>
      </c>
      <c r="B5" s="200" t="s">
        <v>209</v>
      </c>
      <c r="C5" s="200" t="s">
        <v>58</v>
      </c>
      <c r="D5" s="200">
        <v>2774.8668380046797</v>
      </c>
      <c r="E5" s="200">
        <v>35.447761194029852</v>
      </c>
      <c r="F5" s="200">
        <v>87.648499072786294</v>
      </c>
      <c r="G5" s="200">
        <v>61.42095947265625</v>
      </c>
      <c r="H5" s="200">
        <v>49.812461853027344</v>
      </c>
      <c r="I5" s="200">
        <v>75.809906005859375</v>
      </c>
      <c r="J5" s="200">
        <v>92.110206604003906</v>
      </c>
      <c r="K5" s="200">
        <v>73.360404968261719</v>
      </c>
    </row>
    <row r="6" spans="1:11">
      <c r="A6" s="200">
        <v>2016</v>
      </c>
      <c r="B6" s="200" t="s">
        <v>210</v>
      </c>
      <c r="C6" s="200" t="s">
        <v>59</v>
      </c>
      <c r="D6" s="200">
        <v>189.67303463957217</v>
      </c>
      <c r="E6" s="200">
        <v>55.251141552511413</v>
      </c>
      <c r="F6" s="200">
        <v>90.426095731782596</v>
      </c>
      <c r="G6" s="200">
        <v>31.382858276367188</v>
      </c>
      <c r="H6" s="200">
        <v>46.069267272949219</v>
      </c>
      <c r="I6" s="200">
        <v>13.124996185302734</v>
      </c>
      <c r="J6" s="200">
        <v>44.339313507080078</v>
      </c>
      <c r="K6" s="200">
        <v>45.068504333496094</v>
      </c>
    </row>
    <row r="7" spans="1:11">
      <c r="A7" s="200">
        <v>2016</v>
      </c>
      <c r="B7" s="200" t="s">
        <v>211</v>
      </c>
      <c r="C7" s="200" t="s">
        <v>60</v>
      </c>
      <c r="D7" s="200">
        <v>1525.2570928609266</v>
      </c>
      <c r="E7" s="200">
        <v>16.169544740973311</v>
      </c>
      <c r="F7" s="200">
        <v>91.186697895739002</v>
      </c>
      <c r="G7" s="200">
        <v>65.735275268554688</v>
      </c>
      <c r="H7" s="200">
        <v>89.985076904296875</v>
      </c>
      <c r="I7" s="200">
        <v>70.766456604003906</v>
      </c>
      <c r="J7" s="200">
        <v>71.732208251953125</v>
      </c>
      <c r="K7" s="200">
        <v>77.881141662597656</v>
      </c>
    </row>
    <row r="8" spans="1:11">
      <c r="A8" s="200">
        <v>2016</v>
      </c>
      <c r="B8" s="200" t="s">
        <v>212</v>
      </c>
      <c r="C8" s="200" t="s">
        <v>61</v>
      </c>
      <c r="D8" s="200">
        <v>923.07087517320019</v>
      </c>
      <c r="E8" s="200">
        <v>14.588859416445624</v>
      </c>
      <c r="F8" s="200">
        <v>89.889036709989597</v>
      </c>
      <c r="G8" s="200">
        <v>31.703008651733398</v>
      </c>
      <c r="H8" s="200">
        <v>66.8642578125</v>
      </c>
      <c r="I8" s="200">
        <v>58.435699462890625</v>
      </c>
      <c r="J8" s="200">
        <v>79.570510864257813</v>
      </c>
      <c r="K8" s="200">
        <v>65.292503356933594</v>
      </c>
    </row>
    <row r="9" spans="1:11">
      <c r="A9" s="200">
        <v>2016</v>
      </c>
      <c r="B9" s="200" t="s">
        <v>213</v>
      </c>
      <c r="C9" s="200" t="s">
        <v>62</v>
      </c>
      <c r="D9" s="200">
        <v>427.67597562332605</v>
      </c>
      <c r="E9" s="200">
        <v>14.790439903013509</v>
      </c>
      <c r="F9" s="200">
        <v>92.966223751534102</v>
      </c>
      <c r="G9" s="200">
        <v>48.009162902832031</v>
      </c>
      <c r="H9" s="200">
        <v>64.996009826660156</v>
      </c>
      <c r="I9" s="200">
        <v>47.246936798095703</v>
      </c>
      <c r="J9" s="200">
        <v>74.99993896484375</v>
      </c>
      <c r="K9" s="200">
        <v>65.643653869628906</v>
      </c>
    </row>
    <row r="10" spans="1:11">
      <c r="A10" s="200">
        <v>2016</v>
      </c>
      <c r="B10" s="200" t="s">
        <v>214</v>
      </c>
      <c r="C10" s="200" t="s">
        <v>63</v>
      </c>
      <c r="D10" s="200">
        <v>1651.6945906732624</v>
      </c>
      <c r="E10" s="200">
        <v>69.560398965644623</v>
      </c>
      <c r="F10" s="200">
        <v>90.436034423703802</v>
      </c>
      <c r="G10" s="200">
        <v>49.129600524902344</v>
      </c>
      <c r="H10" s="200">
        <v>66.78759765625</v>
      </c>
      <c r="I10" s="200">
        <v>37.065460205078125</v>
      </c>
      <c r="J10" s="200">
        <v>62.178077697753906</v>
      </c>
      <c r="K10" s="200">
        <v>61.119354248046875</v>
      </c>
    </row>
    <row r="11" spans="1:11">
      <c r="A11" s="200">
        <v>2016</v>
      </c>
      <c r="B11" s="200" t="s">
        <v>215</v>
      </c>
      <c r="C11" s="200" t="s">
        <v>64</v>
      </c>
      <c r="D11" s="200">
        <v>1916.5293698489693</v>
      </c>
      <c r="E11" s="200">
        <v>17.437722419928825</v>
      </c>
      <c r="F11" s="200">
        <v>94.721072476751999</v>
      </c>
      <c r="G11" s="200">
        <v>48.473819732666016</v>
      </c>
      <c r="H11" s="200">
        <v>49.513633728027344</v>
      </c>
      <c r="I11" s="200">
        <v>73.376083374023438</v>
      </c>
      <c r="J11" s="200">
        <v>31.644088745117188</v>
      </c>
      <c r="K11" s="200">
        <v>59.545738220214844</v>
      </c>
    </row>
    <row r="12" spans="1:11">
      <c r="A12" s="200">
        <v>2016</v>
      </c>
      <c r="B12" s="200" t="s">
        <v>216</v>
      </c>
      <c r="C12" s="200" t="s">
        <v>65</v>
      </c>
      <c r="D12" s="200">
        <v>1627.7879254016855</v>
      </c>
      <c r="E12" s="200">
        <v>25.610859728506789</v>
      </c>
      <c r="F12" s="200">
        <v>90.123448504961104</v>
      </c>
      <c r="G12" s="200">
        <v>66.41925048828125</v>
      </c>
      <c r="H12" s="200">
        <v>72.17376708984375</v>
      </c>
      <c r="I12" s="200">
        <v>64.733039855957031</v>
      </c>
      <c r="J12" s="200">
        <v>81.09234619140625</v>
      </c>
      <c r="K12" s="200">
        <v>74.908370971679688</v>
      </c>
    </row>
    <row r="13" spans="1:11">
      <c r="A13" s="200">
        <v>2016</v>
      </c>
      <c r="B13" s="200" t="s">
        <v>217</v>
      </c>
      <c r="C13" s="200" t="s">
        <v>67</v>
      </c>
      <c r="D13" s="200">
        <v>1652.0002306099982</v>
      </c>
      <c r="E13" s="200">
        <v>10.530896431679722</v>
      </c>
      <c r="F13" s="200">
        <v>93.722979921913307</v>
      </c>
      <c r="G13" s="200">
        <v>73.545372009277344</v>
      </c>
      <c r="H13" s="200">
        <v>46.520706176757813</v>
      </c>
      <c r="I13" s="200">
        <v>75.930809020996094</v>
      </c>
      <c r="J13" s="200">
        <v>64.373725891113281</v>
      </c>
      <c r="K13" s="200">
        <v>70.818717956542969</v>
      </c>
    </row>
    <row r="14" spans="1:11">
      <c r="A14" s="200">
        <v>2016</v>
      </c>
      <c r="B14" s="200" t="s">
        <v>218</v>
      </c>
      <c r="C14" s="200" t="s">
        <v>69</v>
      </c>
      <c r="D14" s="200">
        <v>1030.8736036522346</v>
      </c>
      <c r="E14" s="200">
        <v>5.3883692557950384</v>
      </c>
      <c r="F14" s="200">
        <v>97.484677753167105</v>
      </c>
      <c r="G14" s="200">
        <v>64.131454467773438</v>
      </c>
      <c r="H14" s="200">
        <v>67.029304504394531</v>
      </c>
      <c r="I14" s="200">
        <v>73.501052856445313</v>
      </c>
      <c r="J14" s="200">
        <v>78.273445129394531</v>
      </c>
      <c r="K14" s="200">
        <v>76.083984375</v>
      </c>
    </row>
    <row r="15" spans="1:11">
      <c r="A15" s="200">
        <v>2016</v>
      </c>
      <c r="B15" s="200" t="s">
        <v>219</v>
      </c>
      <c r="C15" s="200" t="s">
        <v>70</v>
      </c>
      <c r="D15" s="200">
        <v>953.76923849796617</v>
      </c>
      <c r="E15" s="200">
        <v>12.968299711815561</v>
      </c>
      <c r="F15" s="200">
        <v>89.663153928402807</v>
      </c>
      <c r="G15" s="200">
        <v>55.876754760742188</v>
      </c>
      <c r="H15" s="200">
        <v>81.4039306640625</v>
      </c>
      <c r="I15" s="200">
        <v>67.117965698242188</v>
      </c>
      <c r="J15" s="200">
        <v>58.306468963623047</v>
      </c>
      <c r="K15" s="200">
        <v>70.473655700683594</v>
      </c>
    </row>
    <row r="16" spans="1:11">
      <c r="A16" s="200">
        <v>2016</v>
      </c>
      <c r="B16" s="200" t="s">
        <v>220</v>
      </c>
      <c r="C16" s="200" t="s">
        <v>71</v>
      </c>
      <c r="D16" s="200">
        <v>1203.5656448618183</v>
      </c>
      <c r="E16" s="200">
        <v>20.161290322580644</v>
      </c>
      <c r="F16" s="200">
        <v>94.243846743717398</v>
      </c>
      <c r="G16" s="200">
        <v>56.957290649414063</v>
      </c>
      <c r="H16" s="200">
        <v>79.855003356933594</v>
      </c>
      <c r="I16" s="200">
        <v>53.474090576171875</v>
      </c>
      <c r="J16" s="200">
        <v>63.931915283203125</v>
      </c>
      <c r="K16" s="200">
        <v>69.692428588867188</v>
      </c>
    </row>
    <row r="17" spans="1:11">
      <c r="A17" s="200">
        <v>2016</v>
      </c>
      <c r="B17" s="200" t="s">
        <v>221</v>
      </c>
      <c r="C17" s="200" t="s">
        <v>72</v>
      </c>
      <c r="D17" s="200">
        <v>1198.5794280487205</v>
      </c>
      <c r="E17" s="200">
        <v>11.772241992882563</v>
      </c>
      <c r="F17" s="200">
        <v>95.445545090552002</v>
      </c>
      <c r="G17" s="200">
        <v>82.96343994140625</v>
      </c>
      <c r="H17" s="200">
        <v>78.778282165527344</v>
      </c>
      <c r="I17" s="200">
        <v>67.775871276855469</v>
      </c>
      <c r="J17" s="200">
        <v>75.351448059082031</v>
      </c>
      <c r="K17" s="200">
        <v>80.062919616699219</v>
      </c>
    </row>
    <row r="18" spans="1:11">
      <c r="A18" s="200">
        <v>2016</v>
      </c>
      <c r="B18" s="200" t="s">
        <v>223</v>
      </c>
      <c r="C18" s="200" t="s">
        <v>73</v>
      </c>
      <c r="D18" s="200">
        <v>768.10636826447126</v>
      </c>
      <c r="E18" s="200">
        <v>4.6411591577994118</v>
      </c>
      <c r="F18" s="200">
        <v>92.865304562345102</v>
      </c>
      <c r="G18" s="200">
        <v>53.392910003662109</v>
      </c>
      <c r="H18" s="200">
        <v>58.222625732421875</v>
      </c>
      <c r="I18" s="200">
        <v>69.750350952148438</v>
      </c>
      <c r="J18" s="200">
        <v>57.050945281982422</v>
      </c>
      <c r="K18" s="200">
        <v>66.256423950195313</v>
      </c>
    </row>
    <row r="19" spans="1:11">
      <c r="A19" s="200">
        <v>2016</v>
      </c>
      <c r="B19" s="200" t="s">
        <v>224</v>
      </c>
      <c r="C19" s="200" t="s">
        <v>74</v>
      </c>
      <c r="D19" s="200">
        <v>1315.3329369126038</v>
      </c>
      <c r="E19" s="200">
        <v>9.9029126213592225</v>
      </c>
      <c r="F19" s="200">
        <v>92.578195268451694</v>
      </c>
      <c r="G19" s="200">
        <v>47.200618743896484</v>
      </c>
      <c r="H19" s="200">
        <v>38.491867065429688</v>
      </c>
      <c r="I19" s="200">
        <v>74.13671875</v>
      </c>
      <c r="J19" s="200">
        <v>65.242835998535156</v>
      </c>
      <c r="K19" s="200">
        <v>63.530048370361328</v>
      </c>
    </row>
    <row r="20" spans="1:11">
      <c r="A20" s="200">
        <v>2016</v>
      </c>
      <c r="B20" s="200" t="s">
        <v>225</v>
      </c>
      <c r="C20" s="200" t="s">
        <v>75</v>
      </c>
      <c r="D20" s="200">
        <v>543.55420057411482</v>
      </c>
      <c r="E20" s="200">
        <v>26.035502958579883</v>
      </c>
      <c r="F20" s="200">
        <v>89.271726205571198</v>
      </c>
      <c r="G20" s="200">
        <v>46.098274230957031</v>
      </c>
      <c r="H20" s="200">
        <v>59.055332183837891</v>
      </c>
      <c r="I20" s="200">
        <v>31.248691558837891</v>
      </c>
      <c r="J20" s="200">
        <v>59.700679779052734</v>
      </c>
      <c r="K20" s="200">
        <v>57.074939727783203</v>
      </c>
    </row>
    <row r="21" spans="1:11">
      <c r="A21" s="200">
        <v>2016</v>
      </c>
      <c r="B21" s="200" t="s">
        <v>226</v>
      </c>
      <c r="C21" s="200" t="s">
        <v>76</v>
      </c>
      <c r="D21" s="200">
        <v>1422.574901075498</v>
      </c>
      <c r="E21" s="200">
        <v>12.182741116751268</v>
      </c>
      <c r="F21" s="200">
        <v>92.775015156826498</v>
      </c>
      <c r="G21" s="200">
        <v>69.681625366210938</v>
      </c>
      <c r="H21" s="200">
        <v>80.107086181640625</v>
      </c>
      <c r="I21" s="200">
        <v>72.891693115234375</v>
      </c>
      <c r="J21" s="200">
        <v>44.9888916015625</v>
      </c>
      <c r="K21" s="200">
        <v>72.088859558105469</v>
      </c>
    </row>
    <row r="22" spans="1:11">
      <c r="A22" s="200">
        <v>2016</v>
      </c>
      <c r="B22" s="200" t="s">
        <v>227</v>
      </c>
      <c r="C22" s="200" t="s">
        <v>77</v>
      </c>
      <c r="D22" s="200">
        <v>854.97198710603345</v>
      </c>
      <c r="E22" s="200">
        <v>8.9433481858688726</v>
      </c>
      <c r="F22" s="200">
        <v>94.368092495315807</v>
      </c>
      <c r="G22" s="200">
        <v>54.917400360107422</v>
      </c>
      <c r="H22" s="200">
        <v>81.778915405273438</v>
      </c>
      <c r="I22" s="200">
        <v>67.983360290527344</v>
      </c>
      <c r="J22" s="200">
        <v>76.593482971191406</v>
      </c>
      <c r="K22" s="200">
        <v>75.128250122070313</v>
      </c>
    </row>
    <row r="23" spans="1:11">
      <c r="A23" s="200">
        <v>2016</v>
      </c>
      <c r="B23" s="200" t="s">
        <v>228</v>
      </c>
      <c r="C23" s="200" t="s">
        <v>78</v>
      </c>
      <c r="D23" s="200">
        <v>1015.1866786532067</v>
      </c>
      <c r="E23" s="200">
        <v>5.208333333333333</v>
      </c>
      <c r="F23" s="200">
        <v>92.259007677631502</v>
      </c>
      <c r="G23" s="200">
        <v>73.979621887207031</v>
      </c>
      <c r="H23" s="200">
        <v>74.453460693359375</v>
      </c>
      <c r="I23" s="200">
        <v>70.900718688964844</v>
      </c>
      <c r="J23" s="200">
        <v>66.360015869140625</v>
      </c>
      <c r="K23" s="200">
        <v>75.590568542480469</v>
      </c>
    </row>
    <row r="24" spans="1:11">
      <c r="A24" s="200">
        <v>2016</v>
      </c>
      <c r="B24" s="200" t="s">
        <v>229</v>
      </c>
      <c r="C24" s="200" t="s">
        <v>79</v>
      </c>
      <c r="D24" s="200">
        <v>1807.1097543666749</v>
      </c>
      <c r="E24" s="200">
        <v>18.793503480278421</v>
      </c>
      <c r="F24" s="200">
        <v>90.102944685837997</v>
      </c>
      <c r="G24" s="200">
        <v>65.32147216796875</v>
      </c>
      <c r="H24" s="200">
        <v>64.2850341796875</v>
      </c>
      <c r="I24" s="200">
        <v>72.588844299316406</v>
      </c>
      <c r="J24" s="200">
        <v>63.823844909667969</v>
      </c>
      <c r="K24" s="200">
        <v>71.22442626953125</v>
      </c>
    </row>
    <row r="25" spans="1:11">
      <c r="A25" s="200">
        <v>2016</v>
      </c>
      <c r="B25" s="200" t="s">
        <v>230</v>
      </c>
      <c r="C25" s="200" t="s">
        <v>80</v>
      </c>
      <c r="D25" s="200">
        <v>1849.9849760951001</v>
      </c>
      <c r="E25" s="200">
        <v>7.8109932497589201</v>
      </c>
      <c r="F25" s="200">
        <v>88.508746075478996</v>
      </c>
      <c r="G25" s="200">
        <v>54.299606323242188</v>
      </c>
      <c r="H25" s="200">
        <v>69.304519653320313</v>
      </c>
      <c r="I25" s="200">
        <v>78.803878784179688</v>
      </c>
      <c r="J25" s="200">
        <v>95.772384643554688</v>
      </c>
      <c r="K25" s="200">
        <v>77.33782958984375</v>
      </c>
    </row>
    <row r="26" spans="1:11">
      <c r="A26" s="200">
        <v>2016</v>
      </c>
      <c r="B26" s="200" t="s">
        <v>231</v>
      </c>
      <c r="C26" s="200" t="s">
        <v>81</v>
      </c>
      <c r="D26" s="200">
        <v>430.61903638304125</v>
      </c>
      <c r="E26" s="200">
        <v>147.21448467966573</v>
      </c>
      <c r="F26" s="200">
        <v>93.567660479972204</v>
      </c>
      <c r="G26" s="200">
        <v>41.485687255859375</v>
      </c>
      <c r="H26" s="200">
        <v>61.780239105224609</v>
      </c>
      <c r="I26" s="200">
        <v>36.225391387939453</v>
      </c>
      <c r="J26" s="200">
        <v>74.757575988769531</v>
      </c>
      <c r="K26" s="200">
        <v>61.563312530517578</v>
      </c>
    </row>
    <row r="27" spans="1:11">
      <c r="A27" s="200">
        <v>2016</v>
      </c>
      <c r="B27" s="200" t="s">
        <v>232</v>
      </c>
      <c r="C27" s="200" t="s">
        <v>82</v>
      </c>
      <c r="D27" s="200">
        <v>1060.956321535604</v>
      </c>
      <c r="E27" s="200">
        <v>8.2825385442811044</v>
      </c>
      <c r="F27" s="200">
        <v>92.287026192677104</v>
      </c>
      <c r="G27" s="200">
        <v>68.870429992675781</v>
      </c>
      <c r="H27" s="200">
        <v>75.191665649414063</v>
      </c>
      <c r="I27" s="200">
        <v>62.026664733886719</v>
      </c>
      <c r="J27" s="200">
        <v>49.372207641601563</v>
      </c>
      <c r="K27" s="200">
        <v>69.549598693847656</v>
      </c>
    </row>
    <row r="28" spans="1:11">
      <c r="A28" s="200">
        <v>2016</v>
      </c>
      <c r="B28" s="200" t="s">
        <v>233</v>
      </c>
      <c r="C28" s="200" t="s">
        <v>83</v>
      </c>
      <c r="D28" s="200">
        <v>977.18197072497958</v>
      </c>
      <c r="E28" s="200">
        <v>33.102714209686006</v>
      </c>
      <c r="F28" s="200">
        <v>92.990217097158094</v>
      </c>
      <c r="G28" s="200">
        <v>57.762237548828125</v>
      </c>
      <c r="H28" s="200">
        <v>72.161712646484375</v>
      </c>
      <c r="I28" s="200">
        <v>26.262189865112305</v>
      </c>
      <c r="J28" s="200">
        <v>63.726791381835938</v>
      </c>
      <c r="K28" s="200">
        <v>62.580631256103516</v>
      </c>
    </row>
    <row r="29" spans="1:11">
      <c r="A29" s="200">
        <v>2016</v>
      </c>
      <c r="B29" s="200" t="s">
        <v>234</v>
      </c>
      <c r="C29" s="200" t="s">
        <v>84</v>
      </c>
      <c r="D29" s="200">
        <v>2410.0007227653073</v>
      </c>
      <c r="E29" s="200">
        <v>2.2400000000000002</v>
      </c>
      <c r="F29" s="200">
        <v>93.632842142231496</v>
      </c>
      <c r="G29" s="200">
        <v>49.899288177490234</v>
      </c>
      <c r="H29" s="200">
        <v>51.031517028808594</v>
      </c>
      <c r="I29" s="200">
        <v>87.403373718261719</v>
      </c>
      <c r="J29" s="200">
        <v>67.442123413085938</v>
      </c>
      <c r="K29" s="200">
        <v>69.881828308105469</v>
      </c>
    </row>
    <row r="30" spans="1:11">
      <c r="A30" s="200">
        <v>2016</v>
      </c>
      <c r="B30" s="200" t="s">
        <v>235</v>
      </c>
      <c r="C30" s="200" t="s">
        <v>85</v>
      </c>
      <c r="D30" s="200">
        <v>1257.871858950376</v>
      </c>
      <c r="E30" s="200">
        <v>0.14587892049598833</v>
      </c>
      <c r="F30" s="200">
        <v>94.648746891142096</v>
      </c>
      <c r="G30" s="200">
        <v>67.013786315917969</v>
      </c>
      <c r="H30" s="200">
        <v>85.537513732910156</v>
      </c>
      <c r="I30" s="200">
        <v>77.517311096191406</v>
      </c>
      <c r="J30" s="200">
        <v>69.676467895507813</v>
      </c>
      <c r="K30" s="200">
        <v>78.878768920898438</v>
      </c>
    </row>
    <row r="31" spans="1:11">
      <c r="A31" s="200">
        <v>2016</v>
      </c>
      <c r="B31" s="200" t="s">
        <v>236</v>
      </c>
      <c r="C31" s="200" t="s">
        <v>86</v>
      </c>
      <c r="D31" s="200">
        <v>626.06190166517752</v>
      </c>
      <c r="E31" s="200">
        <v>5.5636896046852122</v>
      </c>
      <c r="F31" s="200">
        <v>94.208884799944997</v>
      </c>
      <c r="G31" s="200">
        <v>62.094425201416016</v>
      </c>
      <c r="H31" s="200">
        <v>77.418067932128906</v>
      </c>
      <c r="I31" s="200">
        <v>64.700576782226563</v>
      </c>
      <c r="J31" s="200">
        <v>76.920936584472656</v>
      </c>
      <c r="K31" s="200">
        <v>75.068580627441406</v>
      </c>
    </row>
    <row r="32" spans="1:11">
      <c r="A32" s="200">
        <v>2016</v>
      </c>
      <c r="B32" s="200" t="s">
        <v>237</v>
      </c>
      <c r="C32" s="200" t="s">
        <v>87</v>
      </c>
      <c r="D32" s="200">
        <v>565.92487290457484</v>
      </c>
      <c r="E32" s="200">
        <v>30.58058058058058</v>
      </c>
      <c r="F32" s="200">
        <v>94.805630818750402</v>
      </c>
      <c r="G32" s="200">
        <v>69.613739013671875</v>
      </c>
      <c r="H32" s="200">
        <v>82.990341186523438</v>
      </c>
      <c r="I32" s="200">
        <v>53.395206451416016</v>
      </c>
      <c r="J32" s="200">
        <v>77.3128662109375</v>
      </c>
      <c r="K32" s="200">
        <v>75.623558044433594</v>
      </c>
    </row>
    <row r="33" spans="1:11">
      <c r="A33" s="200">
        <v>2016</v>
      </c>
      <c r="B33" s="200" t="s">
        <v>238</v>
      </c>
      <c r="C33" s="200" t="s">
        <v>88</v>
      </c>
      <c r="D33" s="200">
        <v>1644.026397306804</v>
      </c>
      <c r="E33" s="200">
        <v>30.76923076923077</v>
      </c>
      <c r="F33" s="200">
        <v>90.736252661051196</v>
      </c>
      <c r="G33" s="200">
        <v>55.825969696044922</v>
      </c>
      <c r="H33" s="200">
        <v>75.757804870605469</v>
      </c>
      <c r="I33" s="200">
        <v>65.824134826660156</v>
      </c>
      <c r="J33" s="200">
        <v>69.938446044921875</v>
      </c>
      <c r="K33" s="200">
        <v>71.616523742675781</v>
      </c>
    </row>
    <row r="34" spans="1:11">
      <c r="A34" s="200">
        <v>2016</v>
      </c>
      <c r="B34" s="200" t="s">
        <v>239</v>
      </c>
      <c r="C34" s="200" t="s">
        <v>89</v>
      </c>
      <c r="D34" s="200">
        <v>1023.6868601917469</v>
      </c>
      <c r="E34" s="200">
        <v>17.269736842105264</v>
      </c>
      <c r="F34" s="200">
        <v>92.186051659495604</v>
      </c>
      <c r="G34" s="200">
        <v>56.931446075439453</v>
      </c>
      <c r="H34" s="200">
        <v>62.585163116455078</v>
      </c>
      <c r="I34" s="200">
        <v>66.047676086425781</v>
      </c>
      <c r="J34" s="200">
        <v>63.175907135009766</v>
      </c>
      <c r="K34" s="200">
        <v>68.185249328613281</v>
      </c>
    </row>
    <row r="35" spans="1:11">
      <c r="C35" s="170" t="s">
        <v>353</v>
      </c>
      <c r="D35" s="170">
        <v>1297.4230392020477</v>
      </c>
      <c r="E35" s="170">
        <v>22.73924709438506</v>
      </c>
      <c r="F35" s="170">
        <v>92.226975404392931</v>
      </c>
    </row>
  </sheetData>
  <mergeCells count="1">
    <mergeCell ref="G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Y37"/>
  <sheetViews>
    <sheetView topLeftCell="CS1" zoomScale="110" zoomScaleNormal="110" workbookViewId="0">
      <selection activeCell="DA3" sqref="DA3"/>
    </sheetView>
  </sheetViews>
  <sheetFormatPr baseColWidth="10" defaultColWidth="10.85546875" defaultRowHeight="11.25"/>
  <cols>
    <col min="1" max="1" width="21.140625" style="129" bestFit="1" customWidth="1"/>
    <col min="2" max="2" width="14.7109375" style="129" customWidth="1"/>
    <col min="3" max="3" width="11.42578125" style="129" bestFit="1" customWidth="1"/>
    <col min="4" max="4" width="11.85546875" style="129" customWidth="1"/>
    <col min="5" max="5" width="11.42578125" style="129" bestFit="1" customWidth="1"/>
    <col min="6" max="6" width="10.85546875" style="129"/>
    <col min="7" max="10" width="11.42578125" style="129" bestFit="1" customWidth="1"/>
    <col min="11" max="11" width="10.85546875" style="129"/>
    <col min="12" max="14" width="11.42578125" style="129" bestFit="1" customWidth="1"/>
    <col min="15" max="16" width="10.85546875" style="129"/>
    <col min="17" max="17" width="11.42578125" style="129" bestFit="1" customWidth="1"/>
    <col min="18" max="18" width="10.85546875" style="129"/>
    <col min="19" max="22" width="11.42578125" style="129" bestFit="1" customWidth="1"/>
    <col min="23" max="24" width="10.85546875" style="129"/>
    <col min="25" max="28" width="11.42578125" style="129" bestFit="1" customWidth="1"/>
    <col min="29" max="30" width="10.85546875" style="129"/>
    <col min="31" max="35" width="11.42578125" style="129" bestFit="1" customWidth="1"/>
    <col min="36" max="37" width="10.85546875" style="129"/>
    <col min="38" max="38" width="11.42578125" style="129" bestFit="1" customWidth="1"/>
    <col min="39" max="40" width="10.85546875" style="129"/>
    <col min="41" max="41" width="11.42578125" style="129" bestFit="1" customWidth="1"/>
    <col min="42" max="43" width="10.85546875" style="129"/>
    <col min="44" max="54" width="11.42578125" style="129" bestFit="1" customWidth="1"/>
    <col min="55" max="55" width="10.85546875" style="129"/>
    <col min="56" max="60" width="11.42578125" style="129" bestFit="1" customWidth="1"/>
    <col min="61" max="61" width="10.85546875" style="129"/>
    <col min="62" max="65" width="11.42578125" style="129" bestFit="1" customWidth="1"/>
    <col min="66" max="66" width="12" style="129" bestFit="1" customWidth="1"/>
    <col min="67" max="67" width="10.85546875" style="129"/>
    <col min="68" max="68" width="11.42578125" style="129" bestFit="1" customWidth="1"/>
    <col min="69" max="70" width="10.85546875" style="129"/>
    <col min="71" max="73" width="11.42578125" style="129" bestFit="1" customWidth="1"/>
    <col min="74" max="74" width="10.85546875" style="129"/>
    <col min="75" max="77" width="11.42578125" style="129" bestFit="1" customWidth="1"/>
    <col min="78" max="78" width="10.85546875" style="129"/>
    <col min="79" max="83" width="11.42578125" style="129" bestFit="1" customWidth="1"/>
    <col min="84" max="84" width="10.85546875" style="129"/>
    <col min="85" max="85" width="11.42578125" style="129" bestFit="1" customWidth="1"/>
    <col min="86" max="87" width="10.85546875" style="129"/>
    <col min="88" max="88" width="11.42578125" style="129" bestFit="1" customWidth="1"/>
    <col min="89" max="90" width="10.85546875" style="129"/>
    <col min="91" max="91" width="11.42578125" style="129" bestFit="1" customWidth="1"/>
    <col min="92" max="92" width="10.85546875" style="129"/>
    <col min="93" max="93" width="12" style="129" bestFit="1" customWidth="1"/>
    <col min="94" max="94" width="10.85546875" style="129"/>
    <col min="95" max="95" width="12.85546875" style="129" bestFit="1" customWidth="1"/>
    <col min="96" max="97" width="10.85546875" style="129"/>
    <col min="98" max="102" width="11.42578125" style="129" bestFit="1" customWidth="1"/>
    <col min="103" max="104" width="10.85546875" style="129"/>
    <col min="105" max="109" width="11.42578125" style="129" bestFit="1" customWidth="1"/>
    <col min="110" max="111" width="10.85546875" style="129"/>
    <col min="112" max="118" width="11.42578125" style="129" bestFit="1" customWidth="1"/>
    <col min="119" max="120" width="10.85546875" style="129"/>
    <col min="121" max="122" width="11.42578125" style="129" bestFit="1" customWidth="1"/>
    <col min="123" max="124" width="10.85546875" style="129"/>
    <col min="125" max="125" width="11.42578125" style="129" bestFit="1" customWidth="1"/>
    <col min="126" max="127" width="10.85546875" style="129"/>
    <col min="128" max="129" width="11.42578125" style="129" bestFit="1" customWidth="1"/>
    <col min="130" max="16384" width="10.85546875" style="129"/>
  </cols>
  <sheetData>
    <row r="1" spans="1:129" ht="45" customHeight="1">
      <c r="A1" s="129" t="s">
        <v>0</v>
      </c>
      <c r="B1" s="202" t="s">
        <v>1</v>
      </c>
      <c r="C1" s="202"/>
      <c r="D1" s="202"/>
      <c r="E1" s="129" t="s">
        <v>107</v>
      </c>
      <c r="G1" s="202" t="s">
        <v>2</v>
      </c>
      <c r="H1" s="202"/>
      <c r="I1" s="202"/>
      <c r="J1" s="133"/>
      <c r="L1" s="202" t="s">
        <v>2</v>
      </c>
      <c r="M1" s="202"/>
      <c r="N1" s="202"/>
      <c r="Q1" s="133" t="s">
        <v>3</v>
      </c>
      <c r="S1" s="202" t="s">
        <v>3</v>
      </c>
      <c r="T1" s="202"/>
      <c r="U1" s="202"/>
      <c r="X1" s="202" t="s">
        <v>4</v>
      </c>
      <c r="Y1" s="202"/>
      <c r="Z1" s="202"/>
      <c r="AA1" s="202"/>
      <c r="AB1" s="202"/>
      <c r="AE1" s="202" t="s">
        <v>4</v>
      </c>
      <c r="AF1" s="202"/>
      <c r="AG1" s="202"/>
      <c r="AH1" s="202"/>
      <c r="AI1" s="202"/>
      <c r="AL1" s="133" t="s">
        <v>4</v>
      </c>
      <c r="AO1" s="133" t="s">
        <v>4</v>
      </c>
      <c r="AR1" s="202" t="s">
        <v>4</v>
      </c>
      <c r="AS1" s="202"/>
      <c r="AT1" s="202"/>
      <c r="AU1" s="202"/>
      <c r="AV1" s="202"/>
      <c r="AW1" s="202"/>
      <c r="AX1" s="202"/>
      <c r="AY1" s="202"/>
      <c r="AZ1" s="202"/>
      <c r="BA1" s="202"/>
      <c r="BB1" s="133"/>
      <c r="BC1" s="133"/>
      <c r="BD1" s="202" t="s">
        <v>4</v>
      </c>
      <c r="BE1" s="202"/>
      <c r="BF1" s="202"/>
      <c r="BG1" s="202"/>
      <c r="BJ1" s="202" t="s">
        <v>5</v>
      </c>
      <c r="BK1" s="202"/>
      <c r="BL1" s="202"/>
      <c r="BM1" s="202"/>
      <c r="BP1" s="133" t="s">
        <v>5</v>
      </c>
      <c r="BS1" s="202" t="s">
        <v>5</v>
      </c>
      <c r="BT1" s="202"/>
      <c r="BW1" s="202" t="s">
        <v>5</v>
      </c>
      <c r="BX1" s="202"/>
      <c r="CA1" s="204" t="s">
        <v>6</v>
      </c>
      <c r="CB1" s="204"/>
      <c r="CC1" s="204"/>
      <c r="CD1" s="204"/>
      <c r="CG1" s="133" t="s">
        <v>7</v>
      </c>
      <c r="CJ1" s="133" t="s">
        <v>5</v>
      </c>
      <c r="CM1" s="133" t="s">
        <v>8</v>
      </c>
      <c r="CO1" s="133" t="s">
        <v>112</v>
      </c>
      <c r="CQ1" s="133" t="s">
        <v>115</v>
      </c>
      <c r="CS1" s="202" t="s">
        <v>115</v>
      </c>
      <c r="CT1" s="202"/>
      <c r="CU1" s="202"/>
      <c r="CV1" s="202"/>
      <c r="CW1" s="202"/>
      <c r="DA1" s="134" t="s">
        <v>261</v>
      </c>
    </row>
    <row r="2" spans="1:129" ht="75" customHeight="1">
      <c r="A2" s="129" t="s">
        <v>9</v>
      </c>
      <c r="B2" s="133" t="s">
        <v>10</v>
      </c>
      <c r="C2" s="133" t="s">
        <v>117</v>
      </c>
      <c r="D2" s="133" t="s">
        <v>12</v>
      </c>
      <c r="E2" s="133" t="s">
        <v>108</v>
      </c>
      <c r="G2" s="201" t="s">
        <v>13</v>
      </c>
      <c r="H2" s="201"/>
      <c r="I2" s="201"/>
      <c r="L2" s="201" t="s">
        <v>14</v>
      </c>
      <c r="M2" s="201"/>
      <c r="N2" s="201"/>
      <c r="Q2" s="133" t="s">
        <v>15</v>
      </c>
      <c r="S2" s="202" t="s">
        <v>16</v>
      </c>
      <c r="T2" s="202"/>
      <c r="U2" s="202"/>
      <c r="V2" s="133" t="s">
        <v>17</v>
      </c>
      <c r="X2" s="202" t="s">
        <v>18</v>
      </c>
      <c r="Y2" s="202"/>
      <c r="Z2" s="202"/>
      <c r="AA2" s="202"/>
      <c r="AB2" s="202"/>
      <c r="AE2" s="205" t="s">
        <v>19</v>
      </c>
      <c r="AF2" s="205"/>
      <c r="AG2" s="205"/>
      <c r="AH2" s="205"/>
      <c r="AI2" s="205"/>
      <c r="AO2" s="133" t="s">
        <v>20</v>
      </c>
      <c r="AR2" s="201" t="s">
        <v>21</v>
      </c>
      <c r="AS2" s="201"/>
      <c r="AT2" s="201"/>
      <c r="AU2" s="201"/>
      <c r="AV2" s="201"/>
      <c r="AW2" s="201"/>
      <c r="AX2" s="201"/>
      <c r="AY2" s="201"/>
      <c r="AZ2" s="201"/>
      <c r="BA2" s="201"/>
      <c r="BD2" s="202" t="s">
        <v>22</v>
      </c>
      <c r="BE2" s="202"/>
      <c r="BF2" s="202"/>
      <c r="BG2" s="202"/>
      <c r="BJ2" s="133" t="s">
        <v>23</v>
      </c>
      <c r="BK2" s="133"/>
      <c r="BL2" s="201" t="s">
        <v>24</v>
      </c>
      <c r="BM2" s="201"/>
      <c r="BS2" s="203" t="s">
        <v>25</v>
      </c>
      <c r="BT2" s="203" t="s">
        <v>26</v>
      </c>
      <c r="BW2" s="203" t="s">
        <v>27</v>
      </c>
      <c r="BX2" s="203" t="s">
        <v>28</v>
      </c>
      <c r="CC2" s="204" t="s">
        <v>29</v>
      </c>
      <c r="CD2" s="204" t="s">
        <v>29</v>
      </c>
      <c r="CG2" s="133" t="s">
        <v>30</v>
      </c>
      <c r="CJ2" s="133" t="s">
        <v>31</v>
      </c>
      <c r="CM2" s="133" t="s">
        <v>32</v>
      </c>
      <c r="CO2" s="129" t="s">
        <v>111</v>
      </c>
      <c r="CQ2" s="133" t="s">
        <v>114</v>
      </c>
      <c r="CS2" s="202" t="s">
        <v>244</v>
      </c>
      <c r="CT2" s="202"/>
      <c r="CU2" s="202"/>
      <c r="CV2" s="202"/>
      <c r="CW2" s="202"/>
      <c r="DI2" s="133" t="s">
        <v>264</v>
      </c>
      <c r="DQ2" s="133" t="s">
        <v>300</v>
      </c>
    </row>
    <row r="3" spans="1:129" ht="45" customHeight="1">
      <c r="C3" s="135"/>
      <c r="G3" s="136" t="s">
        <v>393</v>
      </c>
      <c r="H3" s="136" t="s">
        <v>394</v>
      </c>
      <c r="I3" s="130" t="s">
        <v>395</v>
      </c>
      <c r="J3" s="130" t="s">
        <v>54</v>
      </c>
      <c r="L3" s="136" t="s">
        <v>393</v>
      </c>
      <c r="M3" s="136" t="s">
        <v>394</v>
      </c>
      <c r="N3" s="130" t="s">
        <v>395</v>
      </c>
      <c r="O3" s="129" t="s">
        <v>349</v>
      </c>
      <c r="S3" s="136" t="s">
        <v>33</v>
      </c>
      <c r="T3" s="136" t="s">
        <v>34</v>
      </c>
      <c r="U3" s="136" t="s">
        <v>35</v>
      </c>
      <c r="Y3" s="129" t="s">
        <v>33</v>
      </c>
      <c r="Z3" s="128" t="s">
        <v>36</v>
      </c>
      <c r="AA3" s="128" t="s">
        <v>37</v>
      </c>
      <c r="AB3" s="128" t="s">
        <v>38</v>
      </c>
      <c r="AE3" s="128" t="s">
        <v>39</v>
      </c>
      <c r="AF3" s="128" t="s">
        <v>33</v>
      </c>
      <c r="AG3" s="128" t="s">
        <v>396</v>
      </c>
      <c r="AH3" s="128" t="s">
        <v>397</v>
      </c>
      <c r="AI3" s="128" t="s">
        <v>405</v>
      </c>
      <c r="AL3" s="128" t="s">
        <v>40</v>
      </c>
      <c r="AO3" s="128" t="s">
        <v>41</v>
      </c>
      <c r="AR3" s="129" t="s">
        <v>33</v>
      </c>
      <c r="AS3" s="203" t="s">
        <v>42</v>
      </c>
      <c r="AT3" s="203"/>
      <c r="AU3" s="203" t="s">
        <v>43</v>
      </c>
      <c r="AV3" s="203" t="s">
        <v>44</v>
      </c>
      <c r="AW3" s="203" t="s">
        <v>45</v>
      </c>
      <c r="AX3" s="203" t="s">
        <v>46</v>
      </c>
      <c r="AY3" s="128" t="s">
        <v>141</v>
      </c>
      <c r="AZ3" s="203" t="s">
        <v>47</v>
      </c>
      <c r="BA3" s="203" t="s">
        <v>48</v>
      </c>
      <c r="BB3" s="133" t="s">
        <v>138</v>
      </c>
      <c r="BD3" s="128" t="s">
        <v>49</v>
      </c>
      <c r="BE3" s="128" t="s">
        <v>406</v>
      </c>
      <c r="BF3" s="128" t="s">
        <v>407</v>
      </c>
      <c r="BG3" s="128" t="s">
        <v>398</v>
      </c>
      <c r="BJ3" s="129" t="s">
        <v>50</v>
      </c>
      <c r="BK3" s="129" t="s">
        <v>350</v>
      </c>
      <c r="BL3" s="128" t="s">
        <v>51</v>
      </c>
      <c r="BM3" s="128" t="s">
        <v>52</v>
      </c>
      <c r="BN3" s="137" t="s">
        <v>54</v>
      </c>
      <c r="BP3" s="128" t="s">
        <v>53</v>
      </c>
      <c r="BS3" s="128" t="s">
        <v>51</v>
      </c>
      <c r="BT3" s="128" t="s">
        <v>52</v>
      </c>
      <c r="BU3" s="129" t="s">
        <v>54</v>
      </c>
      <c r="BW3" s="128" t="s">
        <v>51</v>
      </c>
      <c r="BX3" s="128" t="s">
        <v>52</v>
      </c>
      <c r="BY3" s="129" t="s">
        <v>54</v>
      </c>
      <c r="CA3" s="129" t="s">
        <v>33</v>
      </c>
      <c r="CB3" s="133" t="s">
        <v>148</v>
      </c>
      <c r="CC3" s="136" t="s">
        <v>51</v>
      </c>
      <c r="CD3" s="136" t="s">
        <v>52</v>
      </c>
      <c r="CE3" s="133" t="s">
        <v>147</v>
      </c>
      <c r="CF3" s="138"/>
      <c r="CG3" s="129" t="s">
        <v>54</v>
      </c>
      <c r="CJ3" s="129" t="s">
        <v>33</v>
      </c>
      <c r="CM3" s="129" t="s">
        <v>33</v>
      </c>
      <c r="CO3" s="129" t="s">
        <v>33</v>
      </c>
      <c r="CS3" s="139" t="s">
        <v>243</v>
      </c>
      <c r="CT3" s="128" t="s">
        <v>393</v>
      </c>
      <c r="CU3" s="128" t="s">
        <v>399</v>
      </c>
      <c r="CV3" s="128" t="s">
        <v>400</v>
      </c>
      <c r="CW3" s="128" t="s">
        <v>401</v>
      </c>
      <c r="CX3" s="128" t="s">
        <v>54</v>
      </c>
      <c r="DA3" s="169" t="s">
        <v>255</v>
      </c>
      <c r="DB3" s="128" t="s">
        <v>257</v>
      </c>
      <c r="DC3" s="128" t="s">
        <v>258</v>
      </c>
      <c r="DD3" s="128" t="s">
        <v>259</v>
      </c>
      <c r="DE3" s="128" t="s">
        <v>260</v>
      </c>
      <c r="DH3" s="129" t="s">
        <v>262</v>
      </c>
      <c r="DI3" s="129" t="s">
        <v>263</v>
      </c>
      <c r="DL3" s="133" t="s">
        <v>265</v>
      </c>
      <c r="DM3" s="129" t="s">
        <v>266</v>
      </c>
      <c r="DQ3" s="129" t="s">
        <v>299</v>
      </c>
      <c r="DU3" s="129" t="s">
        <v>303</v>
      </c>
      <c r="DX3" s="129" t="s">
        <v>264</v>
      </c>
    </row>
    <row r="4" spans="1:129">
      <c r="A4" s="140" t="s">
        <v>55</v>
      </c>
      <c r="B4" s="135">
        <v>43</v>
      </c>
      <c r="C4" s="135">
        <v>1312544</v>
      </c>
      <c r="D4" s="141">
        <f t="shared" ref="D4:D36" si="0">+(B4/C4)*100000</f>
        <v>3.2760806494867984</v>
      </c>
      <c r="E4" s="131">
        <v>92.012554231203794</v>
      </c>
      <c r="F4" s="140" t="s">
        <v>55</v>
      </c>
      <c r="G4" s="135">
        <v>7256</v>
      </c>
      <c r="H4" s="135">
        <v>3466</v>
      </c>
      <c r="I4" s="135" t="s">
        <v>56</v>
      </c>
      <c r="J4" s="135">
        <f>+SUM(G4:I4)</f>
        <v>10722</v>
      </c>
      <c r="K4" s="140" t="s">
        <v>55</v>
      </c>
      <c r="L4" s="135">
        <v>2816</v>
      </c>
      <c r="M4" s="135">
        <v>1671</v>
      </c>
      <c r="N4" s="135">
        <v>1145</v>
      </c>
      <c r="P4" s="140" t="s">
        <v>55</v>
      </c>
      <c r="Q4" s="135">
        <v>2970</v>
      </c>
      <c r="R4" s="140" t="s">
        <v>55</v>
      </c>
      <c r="S4" s="135">
        <v>3452</v>
      </c>
      <c r="T4" s="135">
        <v>28</v>
      </c>
      <c r="U4" s="135" t="s">
        <v>56</v>
      </c>
      <c r="V4" s="142">
        <f>+T4/S4*100</f>
        <v>0.81112398609501735</v>
      </c>
      <c r="X4" s="143" t="s">
        <v>55</v>
      </c>
      <c r="Y4" s="144">
        <v>1933</v>
      </c>
      <c r="Z4" s="144">
        <v>1688</v>
      </c>
      <c r="AA4" s="144">
        <v>234</v>
      </c>
      <c r="AB4" s="144">
        <v>11</v>
      </c>
      <c r="AD4" s="143" t="s">
        <v>55</v>
      </c>
      <c r="AE4" s="145">
        <v>4</v>
      </c>
      <c r="AF4" s="144">
        <v>1480</v>
      </c>
      <c r="AG4" s="144">
        <v>609</v>
      </c>
      <c r="AH4" s="144">
        <v>0</v>
      </c>
      <c r="AI4" s="144">
        <v>871</v>
      </c>
      <c r="AK4" s="143" t="s">
        <v>55</v>
      </c>
      <c r="AL4" s="144">
        <v>454</v>
      </c>
      <c r="AN4" s="143" t="s">
        <v>55</v>
      </c>
      <c r="AO4" s="144">
        <v>1611</v>
      </c>
      <c r="AQ4" s="143" t="s">
        <v>55</v>
      </c>
      <c r="AR4" s="144">
        <v>474</v>
      </c>
      <c r="AS4" s="144">
        <v>13</v>
      </c>
      <c r="AT4" s="144">
        <v>0</v>
      </c>
      <c r="AU4" s="144">
        <v>244</v>
      </c>
      <c r="AV4" s="144">
        <v>20</v>
      </c>
      <c r="AW4" s="144">
        <v>172</v>
      </c>
      <c r="AX4" s="144">
        <v>25</v>
      </c>
      <c r="AY4" s="144">
        <f>+AW4+AX4</f>
        <v>197</v>
      </c>
      <c r="AZ4" s="144">
        <v>0</v>
      </c>
      <c r="BA4" s="144">
        <v>0</v>
      </c>
      <c r="BB4" s="146">
        <f t="shared" ref="BB4:BB35" si="1">+SUM(AS4:AX4)</f>
        <v>474</v>
      </c>
      <c r="BC4" s="143" t="s">
        <v>55</v>
      </c>
      <c r="BD4" s="144">
        <v>474</v>
      </c>
      <c r="BE4" s="144">
        <v>28</v>
      </c>
      <c r="BF4" s="144">
        <v>28</v>
      </c>
      <c r="BG4" s="144">
        <v>28</v>
      </c>
      <c r="BH4" s="129">
        <f>+BG4/BD4*100</f>
        <v>5.9071729957805905</v>
      </c>
      <c r="BI4" s="143" t="s">
        <v>55</v>
      </c>
      <c r="BJ4" s="144">
        <v>32</v>
      </c>
      <c r="BK4" s="133">
        <v>29</v>
      </c>
      <c r="BL4" s="144">
        <v>46</v>
      </c>
      <c r="BM4" s="144">
        <v>34</v>
      </c>
      <c r="BN4" s="144">
        <f>+BL4+BM4</f>
        <v>80</v>
      </c>
      <c r="BO4" s="143" t="s">
        <v>55</v>
      </c>
      <c r="BP4" s="144">
        <v>547</v>
      </c>
      <c r="BR4" s="143" t="s">
        <v>55</v>
      </c>
      <c r="BS4" s="144">
        <v>59</v>
      </c>
      <c r="BT4" s="144">
        <v>13</v>
      </c>
      <c r="BU4" s="146">
        <f>+BS4+BT4</f>
        <v>72</v>
      </c>
      <c r="BV4" s="143" t="s">
        <v>55</v>
      </c>
      <c r="BW4" s="144">
        <v>191</v>
      </c>
      <c r="BX4" s="144">
        <v>17</v>
      </c>
      <c r="BY4" s="146">
        <f>+BW4+BX4</f>
        <v>208</v>
      </c>
      <c r="BZ4" s="140" t="s">
        <v>55</v>
      </c>
      <c r="CA4" s="135">
        <v>439</v>
      </c>
      <c r="CB4" s="135">
        <f>+CA4+B4</f>
        <v>482</v>
      </c>
      <c r="CC4" s="135">
        <v>17</v>
      </c>
      <c r="CD4" s="135">
        <v>57</v>
      </c>
      <c r="CE4" s="146">
        <f>+CC4+CD4</f>
        <v>74</v>
      </c>
      <c r="CF4" s="140" t="s">
        <v>55</v>
      </c>
      <c r="CG4" s="135">
        <v>43</v>
      </c>
      <c r="CI4" s="143" t="s">
        <v>55</v>
      </c>
      <c r="CJ4" s="144">
        <v>21646</v>
      </c>
      <c r="CL4" s="143" t="s">
        <v>55</v>
      </c>
      <c r="CM4" s="144">
        <v>818</v>
      </c>
      <c r="CO4" s="133">
        <v>34</v>
      </c>
      <c r="CQ4" s="129">
        <v>392054000</v>
      </c>
      <c r="CS4" s="143" t="s">
        <v>55</v>
      </c>
      <c r="CT4" s="144">
        <v>21646</v>
      </c>
      <c r="CU4" s="144">
        <v>21646</v>
      </c>
      <c r="CV4" s="144">
        <v>958</v>
      </c>
      <c r="CW4" s="144">
        <v>12358</v>
      </c>
      <c r="CX4" s="146">
        <f>+SUM(CT4:CW4)</f>
        <v>56608</v>
      </c>
      <c r="CZ4" s="129" t="s">
        <v>55</v>
      </c>
      <c r="DA4" s="129">
        <v>55447</v>
      </c>
      <c r="DB4" s="144">
        <v>21570</v>
      </c>
      <c r="DC4" s="167">
        <v>21570</v>
      </c>
      <c r="DD4" s="144">
        <v>0</v>
      </c>
      <c r="DE4" s="144">
        <v>12307</v>
      </c>
      <c r="DG4" s="129" t="s">
        <v>55</v>
      </c>
      <c r="DH4" s="147">
        <v>1909</v>
      </c>
      <c r="DI4" s="129">
        <v>72</v>
      </c>
      <c r="DJ4" s="129">
        <f>+(DI4*100)/DH4</f>
        <v>3.7716081718177055</v>
      </c>
      <c r="DK4" s="148">
        <v>1</v>
      </c>
      <c r="DL4" s="149">
        <v>36</v>
      </c>
      <c r="DM4" s="129">
        <v>4.3530834340991538</v>
      </c>
      <c r="DN4" s="129">
        <f>+DJ4/DL4</f>
        <v>0.10476689366160293</v>
      </c>
      <c r="DP4" s="137" t="s">
        <v>267</v>
      </c>
      <c r="DQ4" s="129">
        <v>456</v>
      </c>
      <c r="DR4" s="129">
        <f>+(DI4*100)/DQ4</f>
        <v>15.789473684210526</v>
      </c>
      <c r="DT4" s="129" t="s">
        <v>267</v>
      </c>
      <c r="DU4" s="149">
        <v>10719</v>
      </c>
      <c r="DW4" s="129" t="s">
        <v>55</v>
      </c>
      <c r="DX4" s="129">
        <v>592</v>
      </c>
      <c r="DY4" s="129">
        <f>+(DX4*100)/DU4</f>
        <v>5.5229032559007374</v>
      </c>
    </row>
    <row r="5" spans="1:129">
      <c r="A5" s="140" t="s">
        <v>57</v>
      </c>
      <c r="B5" s="135">
        <v>95</v>
      </c>
      <c r="C5" s="135">
        <v>3315766</v>
      </c>
      <c r="D5" s="141">
        <f t="shared" si="0"/>
        <v>2.8650996481657631</v>
      </c>
      <c r="E5" s="131">
        <v>89.501001834487099</v>
      </c>
      <c r="F5" s="140" t="s">
        <v>57</v>
      </c>
      <c r="G5" s="135">
        <v>13602</v>
      </c>
      <c r="H5" s="135">
        <v>3931</v>
      </c>
      <c r="I5" s="135">
        <v>10806</v>
      </c>
      <c r="J5" s="135">
        <f t="shared" ref="J5:J36" si="2">+SUM(G5:I5)</f>
        <v>28339</v>
      </c>
      <c r="K5" s="140" t="s">
        <v>57</v>
      </c>
      <c r="L5" s="135">
        <v>4171</v>
      </c>
      <c r="M5" s="135">
        <v>2776</v>
      </c>
      <c r="N5" s="135">
        <v>2826</v>
      </c>
      <c r="P5" s="140" t="s">
        <v>57</v>
      </c>
      <c r="Q5" s="135">
        <v>14437</v>
      </c>
      <c r="R5" s="140" t="s">
        <v>57</v>
      </c>
      <c r="S5" s="135">
        <v>2762</v>
      </c>
      <c r="T5" s="135">
        <v>2713</v>
      </c>
      <c r="U5" s="135">
        <v>47</v>
      </c>
      <c r="V5" s="142">
        <f t="shared" ref="V5:V36" si="3">+T5/S5*100</f>
        <v>98.225923244026063</v>
      </c>
      <c r="X5" s="143" t="s">
        <v>57</v>
      </c>
      <c r="Y5" s="144">
        <v>23216</v>
      </c>
      <c r="Z5" s="144">
        <v>18559</v>
      </c>
      <c r="AA5" s="144">
        <v>3819</v>
      </c>
      <c r="AB5" s="144">
        <v>838</v>
      </c>
      <c r="AD5" s="143" t="s">
        <v>57</v>
      </c>
      <c r="AE5" s="145">
        <v>5</v>
      </c>
      <c r="AF5" s="144">
        <v>14823</v>
      </c>
      <c r="AG5" s="144">
        <v>10135</v>
      </c>
      <c r="AH5" s="144">
        <v>4688</v>
      </c>
      <c r="AI5" s="144">
        <v>0</v>
      </c>
      <c r="AK5" s="143" t="s">
        <v>57</v>
      </c>
      <c r="AL5" s="144">
        <v>1433</v>
      </c>
      <c r="AN5" s="143" t="s">
        <v>57</v>
      </c>
      <c r="AO5" s="144">
        <v>16700</v>
      </c>
      <c r="AQ5" s="143" t="s">
        <v>57</v>
      </c>
      <c r="AR5" s="144">
        <v>642</v>
      </c>
      <c r="AS5" s="144">
        <v>4</v>
      </c>
      <c r="AT5" s="144">
        <v>0</v>
      </c>
      <c r="AU5" s="144">
        <v>19</v>
      </c>
      <c r="AV5" s="144">
        <v>1</v>
      </c>
      <c r="AW5" s="144">
        <v>508</v>
      </c>
      <c r="AX5" s="144">
        <v>57</v>
      </c>
      <c r="AY5" s="144">
        <f t="shared" ref="AY5:AY37" si="4">+AW5+AX5</f>
        <v>565</v>
      </c>
      <c r="AZ5" s="144">
        <v>27</v>
      </c>
      <c r="BA5" s="144">
        <v>26</v>
      </c>
      <c r="BB5" s="146">
        <f t="shared" si="1"/>
        <v>589</v>
      </c>
      <c r="BC5" s="143" t="s">
        <v>57</v>
      </c>
      <c r="BD5" s="144">
        <v>642</v>
      </c>
      <c r="BE5" s="144">
        <v>146</v>
      </c>
      <c r="BF5" s="144">
        <v>146</v>
      </c>
      <c r="BG5" s="144">
        <v>139</v>
      </c>
      <c r="BH5" s="129">
        <f t="shared" ref="BH5:BH36" si="5">+BG5/BD5*100</f>
        <v>21.651090342679126</v>
      </c>
      <c r="BI5" s="143" t="s">
        <v>57</v>
      </c>
      <c r="BJ5" s="144">
        <v>69</v>
      </c>
      <c r="BK5" s="133">
        <v>49</v>
      </c>
      <c r="BL5" s="144">
        <v>141</v>
      </c>
      <c r="BM5" s="144">
        <v>116</v>
      </c>
      <c r="BN5" s="144">
        <f t="shared" ref="BN5:BN36" si="6">+BL5+BM5</f>
        <v>257</v>
      </c>
      <c r="BO5" s="143" t="s">
        <v>57</v>
      </c>
      <c r="BP5" s="144">
        <v>1228</v>
      </c>
      <c r="BR5" s="143" t="s">
        <v>57</v>
      </c>
      <c r="BS5" s="144">
        <v>103</v>
      </c>
      <c r="BT5" s="144">
        <v>84</v>
      </c>
      <c r="BU5" s="146">
        <f t="shared" ref="BU5:BU36" si="7">+BS5+BT5</f>
        <v>187</v>
      </c>
      <c r="BV5" s="143" t="s">
        <v>57</v>
      </c>
      <c r="BW5" s="144">
        <v>325</v>
      </c>
      <c r="BX5" s="144">
        <v>37</v>
      </c>
      <c r="BY5" s="146">
        <f t="shared" ref="BY5:BY36" si="8">+BW5+BX5</f>
        <v>362</v>
      </c>
      <c r="BZ5" s="140" t="s">
        <v>57</v>
      </c>
      <c r="CA5" s="135">
        <v>1379</v>
      </c>
      <c r="CB5" s="135">
        <f t="shared" ref="CB5:CB36" si="9">+CA5+B5</f>
        <v>1474</v>
      </c>
      <c r="CC5" s="135">
        <v>58</v>
      </c>
      <c r="CD5" s="135">
        <v>173</v>
      </c>
      <c r="CE5" s="146">
        <f t="shared" ref="CE5:CE36" si="10">+CC5+CD5</f>
        <v>231</v>
      </c>
      <c r="CF5" s="140" t="s">
        <v>57</v>
      </c>
      <c r="CG5" s="135">
        <v>95</v>
      </c>
      <c r="CI5" s="143" t="s">
        <v>57</v>
      </c>
      <c r="CJ5" s="144">
        <v>111075</v>
      </c>
      <c r="CL5" s="143" t="s">
        <v>57</v>
      </c>
      <c r="CM5" s="144">
        <v>2831</v>
      </c>
      <c r="CO5" s="133">
        <v>78</v>
      </c>
      <c r="CQ5" s="129">
        <v>1408798094.5699999</v>
      </c>
      <c r="CS5" s="143" t="s">
        <v>57</v>
      </c>
      <c r="CT5" s="144">
        <v>111075</v>
      </c>
      <c r="CU5" s="144">
        <v>42453</v>
      </c>
      <c r="CV5" s="144">
        <v>3975</v>
      </c>
      <c r="CW5" s="144">
        <v>68622</v>
      </c>
      <c r="CX5" s="146">
        <f t="shared" ref="CX5:CX36" si="11">+SUM(CT5:CW5)</f>
        <v>226125</v>
      </c>
      <c r="CZ5" s="129" t="s">
        <v>57</v>
      </c>
      <c r="DA5" s="129">
        <v>224769</v>
      </c>
      <c r="DB5" s="144">
        <v>110397</v>
      </c>
      <c r="DC5" s="167">
        <v>42306</v>
      </c>
      <c r="DD5" s="144">
        <v>3975</v>
      </c>
      <c r="DE5" s="144">
        <v>68091</v>
      </c>
      <c r="DG5" s="129" t="s">
        <v>57</v>
      </c>
      <c r="DH5" s="147">
        <v>21611</v>
      </c>
      <c r="DI5" s="129">
        <v>798</v>
      </c>
      <c r="DJ5" s="129">
        <f t="shared" ref="DJ5:DJ36" si="12">+(DI5*100)/DH5</f>
        <v>3.6925639720512704</v>
      </c>
      <c r="DK5" s="148">
        <v>2</v>
      </c>
      <c r="DL5" s="149">
        <v>720</v>
      </c>
      <c r="DM5" s="129">
        <v>26.8857356235997</v>
      </c>
      <c r="DN5" s="129">
        <f t="shared" ref="DN5:DN34" si="13">+DJ5/DL5</f>
        <v>5.128561072293431E-3</v>
      </c>
      <c r="DP5" s="137" t="s">
        <v>268</v>
      </c>
      <c r="DQ5" s="129">
        <v>2382</v>
      </c>
      <c r="DR5" s="129">
        <f t="shared" ref="DR5:DR35" si="14">+(DI5*100)/DQ5</f>
        <v>33.501259445843829</v>
      </c>
      <c r="DT5" s="129" t="s">
        <v>268</v>
      </c>
      <c r="DU5" s="149">
        <v>47397</v>
      </c>
      <c r="DW5" s="129" t="s">
        <v>57</v>
      </c>
      <c r="DX5" s="129">
        <v>6972</v>
      </c>
      <c r="DY5" s="129">
        <f t="shared" ref="DY5:DY36" si="15">+(DX5*100)/DU5</f>
        <v>14.709791758972086</v>
      </c>
    </row>
    <row r="6" spans="1:129">
      <c r="A6" s="140" t="s">
        <v>58</v>
      </c>
      <c r="B6" s="135">
        <v>35</v>
      </c>
      <c r="C6" s="135">
        <v>712029</v>
      </c>
      <c r="D6" s="141">
        <f t="shared" si="0"/>
        <v>4.9155301258797044</v>
      </c>
      <c r="E6" s="131">
        <v>87.648499072786294</v>
      </c>
      <c r="F6" s="140" t="s">
        <v>58</v>
      </c>
      <c r="G6" s="135">
        <v>2153</v>
      </c>
      <c r="H6" s="135">
        <v>256</v>
      </c>
      <c r="I6" s="135">
        <v>1607</v>
      </c>
      <c r="J6" s="135">
        <f t="shared" si="2"/>
        <v>4016</v>
      </c>
      <c r="K6" s="140" t="s">
        <v>58</v>
      </c>
      <c r="L6" s="135">
        <v>798</v>
      </c>
      <c r="M6" s="135">
        <v>760</v>
      </c>
      <c r="N6" s="135">
        <v>512</v>
      </c>
      <c r="P6" s="140" t="s">
        <v>58</v>
      </c>
      <c r="Q6" s="135">
        <v>2604</v>
      </c>
      <c r="R6" s="140" t="s">
        <v>58</v>
      </c>
      <c r="S6" s="135">
        <v>1</v>
      </c>
      <c r="T6" s="135">
        <v>1</v>
      </c>
      <c r="U6" s="135" t="s">
        <v>56</v>
      </c>
      <c r="V6" s="142">
        <f t="shared" si="3"/>
        <v>100</v>
      </c>
      <c r="X6" s="143" t="s">
        <v>58</v>
      </c>
      <c r="Y6" s="144">
        <v>1669</v>
      </c>
      <c r="Z6" s="144">
        <v>1471</v>
      </c>
      <c r="AA6" s="144">
        <v>198</v>
      </c>
      <c r="AB6" s="144">
        <v>0</v>
      </c>
      <c r="AD6" s="143" t="s">
        <v>58</v>
      </c>
      <c r="AE6" s="145">
        <v>5</v>
      </c>
      <c r="AF6" s="144">
        <v>1730</v>
      </c>
      <c r="AG6" s="144">
        <v>297</v>
      </c>
      <c r="AH6" s="144">
        <v>849</v>
      </c>
      <c r="AI6" s="144">
        <v>584</v>
      </c>
      <c r="AK6" s="143" t="s">
        <v>58</v>
      </c>
      <c r="AL6" s="144">
        <v>504</v>
      </c>
      <c r="AN6" s="143" t="s">
        <v>58</v>
      </c>
      <c r="AO6" s="144">
        <v>1842</v>
      </c>
      <c r="AQ6" s="143" t="s">
        <v>58</v>
      </c>
      <c r="AR6" s="144">
        <v>497</v>
      </c>
      <c r="AS6" s="144">
        <v>1</v>
      </c>
      <c r="AT6" s="144">
        <v>1</v>
      </c>
      <c r="AU6" s="144">
        <v>23</v>
      </c>
      <c r="AV6" s="144">
        <v>5</v>
      </c>
      <c r="AW6" s="144">
        <v>166</v>
      </c>
      <c r="AX6" s="144">
        <v>39</v>
      </c>
      <c r="AY6" s="144">
        <f t="shared" si="4"/>
        <v>205</v>
      </c>
      <c r="AZ6" s="144">
        <v>143</v>
      </c>
      <c r="BA6" s="144">
        <v>119</v>
      </c>
      <c r="BB6" s="146">
        <f t="shared" si="1"/>
        <v>235</v>
      </c>
      <c r="BC6" s="143" t="s">
        <v>58</v>
      </c>
      <c r="BD6" s="144">
        <v>497</v>
      </c>
      <c r="BE6" s="144">
        <v>280</v>
      </c>
      <c r="BF6" s="144">
        <v>280</v>
      </c>
      <c r="BG6" s="144">
        <v>185</v>
      </c>
      <c r="BH6" s="129">
        <f t="shared" si="5"/>
        <v>37.223340040241446</v>
      </c>
      <c r="BI6" s="143" t="s">
        <v>58</v>
      </c>
      <c r="BJ6" s="144">
        <v>65</v>
      </c>
      <c r="BK6" s="133">
        <v>29</v>
      </c>
      <c r="BL6" s="144">
        <v>58</v>
      </c>
      <c r="BM6" s="144">
        <v>64</v>
      </c>
      <c r="BN6" s="144">
        <f t="shared" si="6"/>
        <v>122</v>
      </c>
      <c r="BO6" s="143" t="s">
        <v>58</v>
      </c>
      <c r="BP6" s="144">
        <v>898</v>
      </c>
      <c r="BR6" s="143" t="s">
        <v>58</v>
      </c>
      <c r="BS6" s="144">
        <v>58</v>
      </c>
      <c r="BT6" s="144">
        <v>26</v>
      </c>
      <c r="BU6" s="146">
        <f t="shared" si="7"/>
        <v>84</v>
      </c>
      <c r="BV6" s="143" t="s">
        <v>58</v>
      </c>
      <c r="BW6" s="144">
        <v>291</v>
      </c>
      <c r="BX6" s="144">
        <v>38</v>
      </c>
      <c r="BY6" s="146">
        <f t="shared" si="8"/>
        <v>329</v>
      </c>
      <c r="BZ6" s="140" t="s">
        <v>58</v>
      </c>
      <c r="CA6" s="135">
        <v>454</v>
      </c>
      <c r="CB6" s="135">
        <f t="shared" si="9"/>
        <v>489</v>
      </c>
      <c r="CC6" s="135">
        <v>28</v>
      </c>
      <c r="CD6" s="135">
        <v>32</v>
      </c>
      <c r="CE6" s="146">
        <f t="shared" si="10"/>
        <v>60</v>
      </c>
      <c r="CF6" s="140" t="s">
        <v>58</v>
      </c>
      <c r="CG6" s="135">
        <v>35</v>
      </c>
      <c r="CI6" s="143" t="s">
        <v>58</v>
      </c>
      <c r="CJ6" s="144">
        <v>21198</v>
      </c>
      <c r="CL6" s="143" t="s">
        <v>58</v>
      </c>
      <c r="CM6" s="144">
        <v>1028</v>
      </c>
      <c r="CO6" s="133">
        <v>28</v>
      </c>
      <c r="CQ6" s="129">
        <v>218927726</v>
      </c>
      <c r="CS6" s="143" t="s">
        <v>58</v>
      </c>
      <c r="CT6" s="144">
        <v>21332</v>
      </c>
      <c r="CU6" s="144">
        <v>18761</v>
      </c>
      <c r="CV6" s="144">
        <v>68</v>
      </c>
      <c r="CW6" s="144">
        <v>32636</v>
      </c>
      <c r="CX6" s="146">
        <f t="shared" si="11"/>
        <v>72797</v>
      </c>
      <c r="CZ6" s="129" t="s">
        <v>58</v>
      </c>
      <c r="DA6" s="129">
        <v>71678</v>
      </c>
      <c r="DB6" s="144">
        <v>20965</v>
      </c>
      <c r="DC6" s="167">
        <v>18128</v>
      </c>
      <c r="DD6" s="144">
        <v>58</v>
      </c>
      <c r="DE6" s="144">
        <v>32527</v>
      </c>
      <c r="DG6" s="129" t="s">
        <v>58</v>
      </c>
      <c r="DH6" s="147">
        <v>1573</v>
      </c>
      <c r="DI6" s="129">
        <v>95</v>
      </c>
      <c r="DJ6" s="129">
        <f t="shared" si="12"/>
        <v>6.0394151303242216</v>
      </c>
      <c r="DK6" s="148">
        <v>3</v>
      </c>
      <c r="DL6" s="149">
        <v>149</v>
      </c>
      <c r="DM6" s="129">
        <v>75.634517766497467</v>
      </c>
      <c r="DN6" s="129">
        <f t="shared" si="13"/>
        <v>4.0532987451840412E-2</v>
      </c>
      <c r="DP6" s="137" t="s">
        <v>269</v>
      </c>
      <c r="DQ6" s="129">
        <v>268</v>
      </c>
      <c r="DR6" s="129">
        <f t="shared" si="14"/>
        <v>35.447761194029852</v>
      </c>
      <c r="DT6" s="129" t="s">
        <v>269</v>
      </c>
      <c r="DU6" s="149">
        <v>9113</v>
      </c>
      <c r="DW6" s="129" t="s">
        <v>58</v>
      </c>
      <c r="DX6" s="129">
        <v>657</v>
      </c>
      <c r="DY6" s="129">
        <f t="shared" si="15"/>
        <v>7.209480961264128</v>
      </c>
    </row>
    <row r="7" spans="1:129">
      <c r="A7" s="140" t="s">
        <v>59</v>
      </c>
      <c r="B7" s="135">
        <v>105</v>
      </c>
      <c r="C7" s="135">
        <v>899931</v>
      </c>
      <c r="D7" s="141">
        <f t="shared" si="0"/>
        <v>11.667561179690443</v>
      </c>
      <c r="E7" s="131">
        <v>90.426095731782596</v>
      </c>
      <c r="F7" s="140" t="s">
        <v>59</v>
      </c>
      <c r="G7" s="135">
        <v>1756</v>
      </c>
      <c r="H7" s="135">
        <v>3028</v>
      </c>
      <c r="I7" s="135">
        <v>4517</v>
      </c>
      <c r="J7" s="135">
        <f t="shared" si="2"/>
        <v>9301</v>
      </c>
      <c r="K7" s="140" t="s">
        <v>59</v>
      </c>
      <c r="L7" s="135">
        <v>1180</v>
      </c>
      <c r="M7" s="135">
        <v>1005</v>
      </c>
      <c r="N7" s="135">
        <v>505</v>
      </c>
      <c r="P7" s="140" t="s">
        <v>59</v>
      </c>
      <c r="Q7" s="135">
        <v>1166</v>
      </c>
      <c r="R7" s="140" t="s">
        <v>59</v>
      </c>
      <c r="S7" s="135">
        <v>86</v>
      </c>
      <c r="T7" s="135">
        <v>62</v>
      </c>
      <c r="U7" s="135">
        <v>24</v>
      </c>
      <c r="V7" s="142">
        <f t="shared" si="3"/>
        <v>72.093023255813947</v>
      </c>
      <c r="X7" s="143" t="s">
        <v>59</v>
      </c>
      <c r="Y7" s="144">
        <v>1435</v>
      </c>
      <c r="Z7" s="144">
        <v>1153</v>
      </c>
      <c r="AA7" s="144">
        <v>282</v>
      </c>
      <c r="AB7" s="144">
        <v>0</v>
      </c>
      <c r="AD7" s="143" t="s">
        <v>59</v>
      </c>
      <c r="AE7" s="145">
        <v>2</v>
      </c>
      <c r="AF7" s="144">
        <v>1828</v>
      </c>
      <c r="AG7" s="144">
        <v>907</v>
      </c>
      <c r="AH7" s="144">
        <v>921</v>
      </c>
      <c r="AI7" s="144">
        <v>0</v>
      </c>
      <c r="AK7" s="143" t="s">
        <v>59</v>
      </c>
      <c r="AL7" s="144">
        <v>223</v>
      </c>
      <c r="AN7" s="143" t="s">
        <v>59</v>
      </c>
      <c r="AO7" s="144">
        <v>1617</v>
      </c>
      <c r="AQ7" s="143" t="s">
        <v>59</v>
      </c>
      <c r="AR7" s="144">
        <v>1943</v>
      </c>
      <c r="AS7" s="144">
        <v>1</v>
      </c>
      <c r="AT7" s="144">
        <v>0</v>
      </c>
      <c r="AU7" s="144">
        <v>11</v>
      </c>
      <c r="AV7" s="144">
        <v>0</v>
      </c>
      <c r="AW7" s="144">
        <v>1710</v>
      </c>
      <c r="AX7" s="144">
        <v>70</v>
      </c>
      <c r="AY7" s="144">
        <f t="shared" si="4"/>
        <v>1780</v>
      </c>
      <c r="AZ7" s="144">
        <v>76</v>
      </c>
      <c r="BA7" s="144">
        <v>75</v>
      </c>
      <c r="BB7" s="146">
        <f t="shared" si="1"/>
        <v>1792</v>
      </c>
      <c r="BC7" s="143" t="s">
        <v>59</v>
      </c>
      <c r="BD7" s="144">
        <v>1943</v>
      </c>
      <c r="BE7" s="144">
        <v>1867</v>
      </c>
      <c r="BF7" s="144">
        <v>1867</v>
      </c>
      <c r="BG7" s="144">
        <v>1862</v>
      </c>
      <c r="BH7" s="129">
        <f t="shared" si="5"/>
        <v>95.831188883170356</v>
      </c>
      <c r="BI7" s="143" t="s">
        <v>59</v>
      </c>
      <c r="BJ7" s="144">
        <v>76</v>
      </c>
      <c r="BK7" s="133">
        <v>37</v>
      </c>
      <c r="BL7" s="144">
        <v>14</v>
      </c>
      <c r="BM7" s="144">
        <v>18</v>
      </c>
      <c r="BN7" s="144">
        <f t="shared" si="6"/>
        <v>32</v>
      </c>
      <c r="BO7" s="143" t="s">
        <v>59</v>
      </c>
      <c r="BP7" s="144">
        <v>443</v>
      </c>
      <c r="BR7" s="143" t="s">
        <v>59</v>
      </c>
      <c r="BS7" s="144">
        <v>25</v>
      </c>
      <c r="BT7" s="144">
        <v>20</v>
      </c>
      <c r="BU7" s="146">
        <f t="shared" si="7"/>
        <v>45</v>
      </c>
      <c r="BV7" s="143" t="s">
        <v>59</v>
      </c>
      <c r="BW7" s="144">
        <v>151</v>
      </c>
      <c r="BX7" s="144">
        <v>18</v>
      </c>
      <c r="BY7" s="146">
        <f t="shared" si="8"/>
        <v>169</v>
      </c>
      <c r="BZ7" s="140" t="s">
        <v>59</v>
      </c>
      <c r="CA7" s="135">
        <v>484</v>
      </c>
      <c r="CB7" s="135">
        <f t="shared" si="9"/>
        <v>589</v>
      </c>
      <c r="CC7" s="135">
        <v>45</v>
      </c>
      <c r="CD7" s="135">
        <v>85</v>
      </c>
      <c r="CE7" s="146">
        <f t="shared" si="10"/>
        <v>130</v>
      </c>
      <c r="CF7" s="140" t="s">
        <v>59</v>
      </c>
      <c r="CG7" s="135">
        <v>105</v>
      </c>
      <c r="CI7" s="143" t="s">
        <v>59</v>
      </c>
      <c r="CJ7" s="144">
        <v>1722</v>
      </c>
      <c r="CL7" s="143" t="s">
        <v>59</v>
      </c>
      <c r="CM7" s="144">
        <v>760</v>
      </c>
      <c r="CO7" s="133">
        <v>93</v>
      </c>
      <c r="CQ7" s="129">
        <v>417101355.30000001</v>
      </c>
      <c r="CS7" s="143" t="s">
        <v>59</v>
      </c>
      <c r="CT7" s="144">
        <v>1722</v>
      </c>
      <c r="CU7" s="144">
        <v>704</v>
      </c>
      <c r="CV7" s="144">
        <v>90</v>
      </c>
      <c r="CW7" s="144">
        <v>560</v>
      </c>
      <c r="CX7" s="146">
        <f t="shared" si="11"/>
        <v>3076</v>
      </c>
      <c r="CZ7" s="129" t="s">
        <v>59</v>
      </c>
      <c r="DA7" s="129">
        <v>2947</v>
      </c>
      <c r="DB7" s="144">
        <v>1680</v>
      </c>
      <c r="DC7" s="167">
        <v>661</v>
      </c>
      <c r="DD7" s="144">
        <v>88</v>
      </c>
      <c r="DE7" s="144">
        <v>518</v>
      </c>
      <c r="DG7" s="129" t="s">
        <v>59</v>
      </c>
      <c r="DH7" s="147">
        <v>1153</v>
      </c>
      <c r="DI7" s="129">
        <v>121</v>
      </c>
      <c r="DJ7" s="129">
        <f t="shared" si="12"/>
        <v>10.494362532523851</v>
      </c>
      <c r="DK7" s="148">
        <v>4</v>
      </c>
      <c r="DL7" s="149">
        <v>29</v>
      </c>
      <c r="DM7" s="129">
        <v>34.117647058823529</v>
      </c>
      <c r="DN7" s="129">
        <f t="shared" si="13"/>
        <v>0.36187457008702933</v>
      </c>
      <c r="DP7" s="137" t="s">
        <v>270</v>
      </c>
      <c r="DQ7" s="129">
        <v>219</v>
      </c>
      <c r="DR7" s="129">
        <f t="shared" si="14"/>
        <v>55.251141552511413</v>
      </c>
      <c r="DT7" s="129" t="s">
        <v>270</v>
      </c>
      <c r="DU7" s="149">
        <v>856</v>
      </c>
      <c r="DW7" s="129" t="s">
        <v>59</v>
      </c>
      <c r="DX7" s="129">
        <v>458</v>
      </c>
      <c r="DY7" s="129">
        <f t="shared" si="15"/>
        <v>53.504672897196265</v>
      </c>
    </row>
    <row r="8" spans="1:129">
      <c r="A8" s="140" t="s">
        <v>60</v>
      </c>
      <c r="B8" s="135">
        <v>81</v>
      </c>
      <c r="C8" s="135">
        <v>2954915</v>
      </c>
      <c r="D8" s="141">
        <f t="shared" si="0"/>
        <v>2.7411956012271079</v>
      </c>
      <c r="E8" s="131">
        <v>91.186697895739002</v>
      </c>
      <c r="F8" s="140" t="s">
        <v>60</v>
      </c>
      <c r="G8" s="135">
        <v>2666</v>
      </c>
      <c r="H8" s="135">
        <v>1220</v>
      </c>
      <c r="I8" s="135">
        <v>1344</v>
      </c>
      <c r="J8" s="135">
        <f t="shared" si="2"/>
        <v>5230</v>
      </c>
      <c r="K8" s="140" t="s">
        <v>60</v>
      </c>
      <c r="L8" s="135">
        <v>1288</v>
      </c>
      <c r="M8" s="135">
        <v>1288</v>
      </c>
      <c r="N8" s="135">
        <v>363</v>
      </c>
      <c r="P8" s="140" t="s">
        <v>60</v>
      </c>
      <c r="Q8" s="135">
        <v>3070</v>
      </c>
      <c r="R8" s="140" t="s">
        <v>60</v>
      </c>
      <c r="S8" s="135">
        <v>791</v>
      </c>
      <c r="T8" s="135">
        <v>728</v>
      </c>
      <c r="U8" s="135">
        <v>63</v>
      </c>
      <c r="V8" s="142">
        <f t="shared" si="3"/>
        <v>92.035398230088489</v>
      </c>
      <c r="X8" s="143" t="s">
        <v>60</v>
      </c>
      <c r="Y8" s="144">
        <v>4151</v>
      </c>
      <c r="Z8" s="144">
        <v>4067</v>
      </c>
      <c r="AA8" s="144">
        <v>57</v>
      </c>
      <c r="AB8" s="144">
        <v>27</v>
      </c>
      <c r="AD8" s="143" t="s">
        <v>60</v>
      </c>
      <c r="AE8" s="145">
        <v>7</v>
      </c>
      <c r="AF8" s="144">
        <v>3272</v>
      </c>
      <c r="AG8" s="144">
        <v>2143</v>
      </c>
      <c r="AH8" s="144">
        <v>1129</v>
      </c>
      <c r="AI8" s="144">
        <v>0</v>
      </c>
      <c r="AK8" s="143" t="s">
        <v>60</v>
      </c>
      <c r="AL8" s="144">
        <v>341</v>
      </c>
      <c r="AN8" s="143" t="s">
        <v>60</v>
      </c>
      <c r="AO8" s="144">
        <v>3024</v>
      </c>
      <c r="AQ8" s="143" t="s">
        <v>60</v>
      </c>
      <c r="AR8" s="144">
        <v>2069</v>
      </c>
      <c r="AS8" s="144">
        <v>15</v>
      </c>
      <c r="AT8" s="144">
        <v>1</v>
      </c>
      <c r="AU8" s="144">
        <v>23</v>
      </c>
      <c r="AV8" s="144">
        <v>0</v>
      </c>
      <c r="AW8" s="144">
        <v>1207</v>
      </c>
      <c r="AX8" s="144">
        <v>195</v>
      </c>
      <c r="AY8" s="144">
        <f t="shared" si="4"/>
        <v>1402</v>
      </c>
      <c r="AZ8" s="144">
        <v>260</v>
      </c>
      <c r="BA8" s="144">
        <v>368</v>
      </c>
      <c r="BB8" s="146">
        <f t="shared" si="1"/>
        <v>1441</v>
      </c>
      <c r="BC8" s="143" t="s">
        <v>60</v>
      </c>
      <c r="BD8" s="144">
        <v>2069</v>
      </c>
      <c r="BE8" s="144">
        <v>2069</v>
      </c>
      <c r="BF8" s="144">
        <v>2069</v>
      </c>
      <c r="BG8" s="144">
        <v>2069</v>
      </c>
      <c r="BH8" s="129">
        <f t="shared" si="5"/>
        <v>100</v>
      </c>
      <c r="BI8" s="143" t="s">
        <v>60</v>
      </c>
      <c r="BJ8" s="144">
        <v>139</v>
      </c>
      <c r="BK8" s="133">
        <v>91</v>
      </c>
      <c r="BL8" s="144">
        <v>110</v>
      </c>
      <c r="BM8" s="144">
        <v>133</v>
      </c>
      <c r="BN8" s="144">
        <f t="shared" si="6"/>
        <v>243</v>
      </c>
      <c r="BO8" s="143" t="s">
        <v>60</v>
      </c>
      <c r="BP8" s="144">
        <v>525</v>
      </c>
      <c r="BR8" s="143" t="s">
        <v>60</v>
      </c>
      <c r="BS8" s="144">
        <v>58</v>
      </c>
      <c r="BT8" s="144">
        <v>14</v>
      </c>
      <c r="BU8" s="146">
        <f t="shared" si="7"/>
        <v>72</v>
      </c>
      <c r="BV8" s="143" t="s">
        <v>60</v>
      </c>
      <c r="BW8" s="144">
        <v>56</v>
      </c>
      <c r="BX8" s="144">
        <v>10</v>
      </c>
      <c r="BY8" s="146">
        <f t="shared" si="8"/>
        <v>66</v>
      </c>
      <c r="BZ8" s="140" t="s">
        <v>60</v>
      </c>
      <c r="CA8" s="135">
        <v>803</v>
      </c>
      <c r="CB8" s="135">
        <f t="shared" si="9"/>
        <v>884</v>
      </c>
      <c r="CC8" s="135">
        <v>2</v>
      </c>
      <c r="CD8" s="135">
        <v>3</v>
      </c>
      <c r="CE8" s="146">
        <f t="shared" si="10"/>
        <v>5</v>
      </c>
      <c r="CF8" s="140" t="s">
        <v>60</v>
      </c>
      <c r="CG8" s="135">
        <v>81</v>
      </c>
      <c r="CI8" s="143" t="s">
        <v>60</v>
      </c>
      <c r="CJ8" s="144">
        <v>45158</v>
      </c>
      <c r="CL8" s="143" t="s">
        <v>60</v>
      </c>
      <c r="CM8" s="144">
        <v>2107</v>
      </c>
      <c r="CO8" s="133">
        <v>63</v>
      </c>
      <c r="CQ8" s="129">
        <v>638362423</v>
      </c>
      <c r="CS8" s="143" t="s">
        <v>60</v>
      </c>
      <c r="CT8" s="144">
        <v>47421</v>
      </c>
      <c r="CU8" s="144">
        <v>25002</v>
      </c>
      <c r="CV8" s="144">
        <v>6540</v>
      </c>
      <c r="CW8" s="144">
        <v>15476</v>
      </c>
      <c r="CX8" s="146">
        <f t="shared" si="11"/>
        <v>94439</v>
      </c>
      <c r="CZ8" s="129" t="s">
        <v>60</v>
      </c>
      <c r="DA8" s="129">
        <v>87591</v>
      </c>
      <c r="DB8" s="144">
        <v>45119</v>
      </c>
      <c r="DC8" s="167">
        <v>22720</v>
      </c>
      <c r="DD8" s="144">
        <v>4276</v>
      </c>
      <c r="DE8" s="144">
        <v>15476</v>
      </c>
      <c r="DG8" s="129" t="s">
        <v>60</v>
      </c>
      <c r="DH8" s="147">
        <v>4228</v>
      </c>
      <c r="DI8" s="129">
        <v>206</v>
      </c>
      <c r="DJ8" s="129">
        <f t="shared" si="12"/>
        <v>4.8722800378429518</v>
      </c>
      <c r="DK8" s="148">
        <v>5</v>
      </c>
      <c r="DL8" s="149">
        <v>197</v>
      </c>
      <c r="DM8" s="129">
        <v>12.86740692357936</v>
      </c>
      <c r="DN8" s="129">
        <f t="shared" si="13"/>
        <v>2.4732385978898232E-2</v>
      </c>
      <c r="DP8" s="137" t="s">
        <v>274</v>
      </c>
      <c r="DQ8" s="129">
        <v>1274</v>
      </c>
      <c r="DR8" s="129">
        <f t="shared" si="14"/>
        <v>16.169544740973311</v>
      </c>
      <c r="DT8" s="129" t="s">
        <v>274</v>
      </c>
      <c r="DU8" s="149">
        <v>13139</v>
      </c>
      <c r="DW8" s="129" t="s">
        <v>60</v>
      </c>
      <c r="DX8" s="129">
        <v>1049</v>
      </c>
      <c r="DY8" s="129">
        <f t="shared" si="15"/>
        <v>7.9838648298957304</v>
      </c>
    </row>
    <row r="9" spans="1:129">
      <c r="A9" s="140" t="s">
        <v>61</v>
      </c>
      <c r="B9" s="135">
        <v>44</v>
      </c>
      <c r="C9" s="135">
        <v>711235</v>
      </c>
      <c r="D9" s="141">
        <f t="shared" si="0"/>
        <v>6.1864222092557304</v>
      </c>
      <c r="E9" s="131">
        <v>89.889036709989597</v>
      </c>
      <c r="F9" s="140" t="s">
        <v>61</v>
      </c>
      <c r="G9" s="135">
        <v>428</v>
      </c>
      <c r="H9" s="135">
        <v>11</v>
      </c>
      <c r="I9" s="135" t="s">
        <v>56</v>
      </c>
      <c r="J9" s="135">
        <f t="shared" si="2"/>
        <v>439</v>
      </c>
      <c r="K9" s="140" t="s">
        <v>61</v>
      </c>
      <c r="L9" s="135">
        <v>1251</v>
      </c>
      <c r="M9" s="135">
        <v>954</v>
      </c>
      <c r="N9" s="135">
        <v>297</v>
      </c>
      <c r="P9" s="140" t="s">
        <v>61</v>
      </c>
      <c r="Q9" s="135">
        <v>441</v>
      </c>
      <c r="R9" s="140" t="s">
        <v>61</v>
      </c>
      <c r="S9" s="135">
        <v>6</v>
      </c>
      <c r="T9" s="135">
        <v>6</v>
      </c>
      <c r="U9" s="135">
        <v>0</v>
      </c>
      <c r="V9" s="142">
        <f t="shared" si="3"/>
        <v>100</v>
      </c>
      <c r="X9" s="143" t="s">
        <v>61</v>
      </c>
      <c r="Y9" s="144">
        <v>2310</v>
      </c>
      <c r="Z9" s="144">
        <v>2141</v>
      </c>
      <c r="AA9" s="144">
        <v>99</v>
      </c>
      <c r="AB9" s="144">
        <v>70</v>
      </c>
      <c r="AD9" s="143" t="s">
        <v>61</v>
      </c>
      <c r="AE9" s="145">
        <v>3</v>
      </c>
      <c r="AF9" s="144">
        <v>3572</v>
      </c>
      <c r="AG9" s="144">
        <v>1798</v>
      </c>
      <c r="AH9" s="144">
        <v>1774</v>
      </c>
      <c r="AI9" s="144">
        <v>0</v>
      </c>
      <c r="AK9" s="143" t="s">
        <v>61</v>
      </c>
      <c r="AL9" s="144">
        <v>443</v>
      </c>
      <c r="AN9" s="143" t="s">
        <v>61</v>
      </c>
      <c r="AO9" s="144">
        <v>2917</v>
      </c>
      <c r="AQ9" s="143" t="s">
        <v>61</v>
      </c>
      <c r="AR9" s="144">
        <v>721</v>
      </c>
      <c r="AS9" s="144">
        <v>3</v>
      </c>
      <c r="AT9" s="144">
        <v>0</v>
      </c>
      <c r="AU9" s="144">
        <v>31</v>
      </c>
      <c r="AV9" s="144">
        <v>2</v>
      </c>
      <c r="AW9" s="144">
        <v>428</v>
      </c>
      <c r="AX9" s="144">
        <v>140</v>
      </c>
      <c r="AY9" s="144">
        <f t="shared" si="4"/>
        <v>568</v>
      </c>
      <c r="AZ9" s="144">
        <v>71</v>
      </c>
      <c r="BA9" s="144">
        <v>46</v>
      </c>
      <c r="BB9" s="146">
        <f t="shared" si="1"/>
        <v>604</v>
      </c>
      <c r="BC9" s="143" t="s">
        <v>61</v>
      </c>
      <c r="BD9" s="144">
        <v>721</v>
      </c>
      <c r="BE9" s="144">
        <v>721</v>
      </c>
      <c r="BF9" s="144">
        <v>721</v>
      </c>
      <c r="BG9" s="144">
        <v>721</v>
      </c>
      <c r="BH9" s="129">
        <f t="shared" si="5"/>
        <v>100</v>
      </c>
      <c r="BI9" s="143" t="s">
        <v>61</v>
      </c>
      <c r="BJ9" s="144">
        <v>59</v>
      </c>
      <c r="BK9" s="133">
        <v>28</v>
      </c>
      <c r="BL9" s="144">
        <v>30</v>
      </c>
      <c r="BM9" s="144">
        <v>44</v>
      </c>
      <c r="BN9" s="144">
        <f t="shared" si="6"/>
        <v>74</v>
      </c>
      <c r="BO9" s="143" t="s">
        <v>61</v>
      </c>
      <c r="BP9" s="144">
        <v>374</v>
      </c>
      <c r="BR9" s="143" t="s">
        <v>61</v>
      </c>
      <c r="BS9" s="144">
        <v>39</v>
      </c>
      <c r="BT9" s="144">
        <v>13</v>
      </c>
      <c r="BU9" s="146">
        <f t="shared" si="7"/>
        <v>52</v>
      </c>
      <c r="BV9" s="143" t="s">
        <v>61</v>
      </c>
      <c r="BW9" s="144">
        <v>0</v>
      </c>
      <c r="BX9" s="144">
        <v>0</v>
      </c>
      <c r="BY9" s="146">
        <f t="shared" si="8"/>
        <v>0</v>
      </c>
      <c r="BZ9" s="140" t="s">
        <v>61</v>
      </c>
      <c r="CA9" s="135">
        <v>299</v>
      </c>
      <c r="CB9" s="135">
        <f t="shared" si="9"/>
        <v>343</v>
      </c>
      <c r="CC9" s="135">
        <v>26</v>
      </c>
      <c r="CD9" s="135">
        <v>38</v>
      </c>
      <c r="CE9" s="146">
        <f t="shared" si="10"/>
        <v>64</v>
      </c>
      <c r="CF9" s="140" t="s">
        <v>61</v>
      </c>
      <c r="CG9" s="135">
        <v>44</v>
      </c>
      <c r="CI9" s="143" t="s">
        <v>61</v>
      </c>
      <c r="CJ9" s="144">
        <v>6678</v>
      </c>
      <c r="CL9" s="143" t="s">
        <v>61</v>
      </c>
      <c r="CM9" s="144">
        <v>1181</v>
      </c>
      <c r="CO9" s="133">
        <v>34</v>
      </c>
      <c r="CQ9" s="129">
        <v>271834717.87</v>
      </c>
      <c r="CS9" s="143" t="s">
        <v>61</v>
      </c>
      <c r="CT9" s="144">
        <v>6561</v>
      </c>
      <c r="CU9" s="144">
        <v>3862</v>
      </c>
      <c r="CV9" s="144">
        <v>72</v>
      </c>
      <c r="CW9" s="144">
        <v>3507</v>
      </c>
      <c r="CX9" s="146">
        <f t="shared" si="11"/>
        <v>14002</v>
      </c>
      <c r="CZ9" s="129" t="s">
        <v>61</v>
      </c>
      <c r="DA9" s="129">
        <v>13930</v>
      </c>
      <c r="DB9" s="144">
        <v>6561</v>
      </c>
      <c r="DC9" s="167">
        <v>3862</v>
      </c>
      <c r="DD9" s="144">
        <v>0</v>
      </c>
      <c r="DE9" s="144">
        <v>3507</v>
      </c>
      <c r="DG9" s="129" t="s">
        <v>61</v>
      </c>
      <c r="DH9" s="147">
        <v>2295</v>
      </c>
      <c r="DI9" s="129">
        <v>55</v>
      </c>
      <c r="DJ9" s="129">
        <f t="shared" si="12"/>
        <v>2.3965141612200438</v>
      </c>
      <c r="DK9" s="148">
        <v>6</v>
      </c>
      <c r="DL9" s="149">
        <v>109</v>
      </c>
      <c r="DM9" s="129">
        <v>21.083172147001935</v>
      </c>
      <c r="DN9" s="129">
        <f t="shared" si="13"/>
        <v>2.1986368451560035E-2</v>
      </c>
      <c r="DP9" s="137" t="s">
        <v>275</v>
      </c>
      <c r="DQ9" s="129">
        <v>377</v>
      </c>
      <c r="DR9" s="129">
        <f t="shared" si="14"/>
        <v>14.588859416445624</v>
      </c>
      <c r="DT9" s="129" t="s">
        <v>275</v>
      </c>
      <c r="DU9" s="149">
        <v>2990</v>
      </c>
      <c r="DW9" s="129" t="s">
        <v>61</v>
      </c>
      <c r="DX9" s="129">
        <v>601</v>
      </c>
      <c r="DY9" s="129">
        <f t="shared" si="15"/>
        <v>20.100334448160535</v>
      </c>
    </row>
    <row r="10" spans="1:129">
      <c r="A10" s="140" t="s">
        <v>62</v>
      </c>
      <c r="B10" s="135">
        <v>193</v>
      </c>
      <c r="C10" s="135">
        <v>5217908</v>
      </c>
      <c r="D10" s="141">
        <f t="shared" si="0"/>
        <v>3.6988003621374697</v>
      </c>
      <c r="E10" s="131">
        <v>92.966223751534102</v>
      </c>
      <c r="F10" s="140" t="s">
        <v>62</v>
      </c>
      <c r="G10" s="135">
        <v>3144</v>
      </c>
      <c r="H10" s="135">
        <v>2387</v>
      </c>
      <c r="I10" s="135">
        <v>2408</v>
      </c>
      <c r="J10" s="135">
        <f t="shared" si="2"/>
        <v>7939</v>
      </c>
      <c r="K10" s="140" t="s">
        <v>62</v>
      </c>
      <c r="L10" s="135">
        <v>2804</v>
      </c>
      <c r="M10" s="135">
        <v>2734</v>
      </c>
      <c r="N10" s="135">
        <v>70</v>
      </c>
      <c r="P10" s="140" t="s">
        <v>62</v>
      </c>
      <c r="Q10" s="135">
        <v>3875</v>
      </c>
      <c r="R10" s="140" t="s">
        <v>62</v>
      </c>
      <c r="S10" s="135">
        <v>869</v>
      </c>
      <c r="T10" s="135">
        <v>684</v>
      </c>
      <c r="U10" s="135">
        <v>184</v>
      </c>
      <c r="V10" s="142">
        <f t="shared" si="3"/>
        <v>78.71116225546605</v>
      </c>
      <c r="X10" s="143" t="s">
        <v>62</v>
      </c>
      <c r="Y10" s="144">
        <v>5249</v>
      </c>
      <c r="Z10" s="144">
        <v>4744</v>
      </c>
      <c r="AA10" s="144">
        <v>499</v>
      </c>
      <c r="AB10" s="144">
        <v>6</v>
      </c>
      <c r="AD10" s="143" t="s">
        <v>62</v>
      </c>
      <c r="AE10" s="145">
        <v>14</v>
      </c>
      <c r="AF10" s="144">
        <v>4848</v>
      </c>
      <c r="AG10" s="144">
        <v>0</v>
      </c>
      <c r="AH10" s="144">
        <v>0</v>
      </c>
      <c r="AI10" s="144">
        <v>4848</v>
      </c>
      <c r="AK10" s="143" t="s">
        <v>62</v>
      </c>
      <c r="AL10" s="144">
        <v>1489</v>
      </c>
      <c r="AN10" s="143" t="s">
        <v>62</v>
      </c>
      <c r="AO10" s="144">
        <v>5960</v>
      </c>
      <c r="AQ10" s="143" t="s">
        <v>62</v>
      </c>
      <c r="AR10" s="144">
        <v>9456</v>
      </c>
      <c r="AS10" s="144">
        <v>32</v>
      </c>
      <c r="AT10" s="144">
        <v>1</v>
      </c>
      <c r="AU10" s="144">
        <v>155</v>
      </c>
      <c r="AV10" s="144">
        <v>18</v>
      </c>
      <c r="AW10" s="144">
        <v>6062</v>
      </c>
      <c r="AX10" s="144">
        <v>1275</v>
      </c>
      <c r="AY10" s="144">
        <f t="shared" si="4"/>
        <v>7337</v>
      </c>
      <c r="AZ10" s="144">
        <v>914</v>
      </c>
      <c r="BA10" s="144">
        <v>999</v>
      </c>
      <c r="BB10" s="146">
        <f t="shared" si="1"/>
        <v>7543</v>
      </c>
      <c r="BC10" s="143" t="s">
        <v>62</v>
      </c>
      <c r="BD10" s="144">
        <v>9456</v>
      </c>
      <c r="BE10" s="144">
        <v>3128</v>
      </c>
      <c r="BF10" s="144">
        <v>2751</v>
      </c>
      <c r="BG10" s="144">
        <v>2313</v>
      </c>
      <c r="BH10" s="129">
        <f t="shared" si="5"/>
        <v>24.460659898477157</v>
      </c>
      <c r="BI10" s="143" t="s">
        <v>62</v>
      </c>
      <c r="BJ10" s="144">
        <v>674</v>
      </c>
      <c r="BK10" s="133">
        <v>237</v>
      </c>
      <c r="BL10" s="144">
        <v>0</v>
      </c>
      <c r="BM10" s="144">
        <v>0</v>
      </c>
      <c r="BN10" s="144">
        <f t="shared" si="6"/>
        <v>0</v>
      </c>
      <c r="BO10" s="143" t="s">
        <v>62</v>
      </c>
      <c r="BP10" s="144">
        <v>2500</v>
      </c>
      <c r="BR10" s="143" t="s">
        <v>62</v>
      </c>
      <c r="BS10" s="144">
        <v>75</v>
      </c>
      <c r="BT10" s="144">
        <v>77</v>
      </c>
      <c r="BU10" s="146">
        <f t="shared" si="7"/>
        <v>152</v>
      </c>
      <c r="BV10" s="143" t="s">
        <v>62</v>
      </c>
      <c r="BW10" s="144">
        <v>790</v>
      </c>
      <c r="BX10" s="144">
        <v>115</v>
      </c>
      <c r="BY10" s="146">
        <f t="shared" si="8"/>
        <v>905</v>
      </c>
      <c r="BZ10" s="140" t="s">
        <v>62</v>
      </c>
      <c r="CA10" s="135">
        <v>1505</v>
      </c>
      <c r="CB10" s="135">
        <f t="shared" si="9"/>
        <v>1698</v>
      </c>
      <c r="CC10" s="135">
        <v>114</v>
      </c>
      <c r="CD10" s="135">
        <v>157</v>
      </c>
      <c r="CE10" s="146">
        <f t="shared" si="10"/>
        <v>271</v>
      </c>
      <c r="CF10" s="140" t="s">
        <v>62</v>
      </c>
      <c r="CG10" s="135">
        <v>193</v>
      </c>
      <c r="CI10" s="143" t="s">
        <v>62</v>
      </c>
      <c r="CJ10" s="144">
        <v>22465</v>
      </c>
      <c r="CL10" s="143" t="s">
        <v>62</v>
      </c>
      <c r="CM10" s="144">
        <v>3822</v>
      </c>
      <c r="CO10" s="133">
        <v>165</v>
      </c>
      <c r="CQ10" s="129">
        <v>1380984295</v>
      </c>
      <c r="CS10" s="143" t="s">
        <v>62</v>
      </c>
      <c r="CT10" s="144">
        <v>20900</v>
      </c>
      <c r="CU10" s="144">
        <v>13629</v>
      </c>
      <c r="CV10" s="144">
        <v>1151</v>
      </c>
      <c r="CW10" s="144">
        <v>15067</v>
      </c>
      <c r="CX10" s="146">
        <f t="shared" si="11"/>
        <v>50747</v>
      </c>
      <c r="CZ10" s="129" t="s">
        <v>62</v>
      </c>
      <c r="DA10" s="129">
        <v>53184</v>
      </c>
      <c r="DB10" s="144">
        <v>21870</v>
      </c>
      <c r="DC10" s="167">
        <v>14164</v>
      </c>
      <c r="DD10" s="144">
        <v>1327</v>
      </c>
      <c r="DE10" s="144">
        <v>15823</v>
      </c>
      <c r="DG10" s="129" t="s">
        <v>62</v>
      </c>
      <c r="DH10" s="147">
        <v>6551</v>
      </c>
      <c r="DI10" s="129">
        <v>427</v>
      </c>
      <c r="DJ10" s="129">
        <f t="shared" si="12"/>
        <v>6.5180888413982601</v>
      </c>
      <c r="DK10" s="148">
        <v>7</v>
      </c>
      <c r="DL10" s="149">
        <v>521</v>
      </c>
      <c r="DM10" s="129">
        <v>7.9059180576631256</v>
      </c>
      <c r="DN10" s="129">
        <f t="shared" si="13"/>
        <v>1.2510727142798963E-2</v>
      </c>
      <c r="DP10" s="137" t="s">
        <v>271</v>
      </c>
      <c r="DQ10" s="129">
        <v>2887</v>
      </c>
      <c r="DR10" s="129">
        <f t="shared" si="14"/>
        <v>14.790439903013509</v>
      </c>
      <c r="DT10" s="129" t="s">
        <v>271</v>
      </c>
      <c r="DU10" s="149">
        <v>7930</v>
      </c>
      <c r="DW10" s="129" t="s">
        <v>62</v>
      </c>
      <c r="DX10" s="129">
        <v>2433</v>
      </c>
      <c r="DY10" s="129">
        <f t="shared" si="15"/>
        <v>30.680958385876419</v>
      </c>
    </row>
    <row r="11" spans="1:129">
      <c r="A11" s="140" t="s">
        <v>63</v>
      </c>
      <c r="B11" s="135">
        <v>209</v>
      </c>
      <c r="C11" s="135">
        <v>3556574</v>
      </c>
      <c r="D11" s="141">
        <f t="shared" si="0"/>
        <v>5.8764417667114479</v>
      </c>
      <c r="E11" s="131">
        <v>90.436034423703802</v>
      </c>
      <c r="F11" s="140" t="s">
        <v>63</v>
      </c>
      <c r="G11" s="135">
        <v>10229</v>
      </c>
      <c r="H11" s="135">
        <v>13021</v>
      </c>
      <c r="I11" s="135">
        <v>16005</v>
      </c>
      <c r="J11" s="135">
        <f t="shared" si="2"/>
        <v>39255</v>
      </c>
      <c r="K11" s="140" t="s">
        <v>63</v>
      </c>
      <c r="L11" s="135">
        <v>1149</v>
      </c>
      <c r="M11" s="135">
        <v>1155</v>
      </c>
      <c r="N11" s="135">
        <v>67</v>
      </c>
      <c r="P11" s="140" t="s">
        <v>63</v>
      </c>
      <c r="Q11" s="135">
        <v>11706</v>
      </c>
      <c r="R11" s="140" t="s">
        <v>63</v>
      </c>
      <c r="S11" s="135">
        <v>3220</v>
      </c>
      <c r="T11" s="135">
        <v>2910</v>
      </c>
      <c r="U11" s="135">
        <v>230</v>
      </c>
      <c r="V11" s="142">
        <f t="shared" si="3"/>
        <v>90.372670807453417</v>
      </c>
      <c r="X11" s="143" t="s">
        <v>63</v>
      </c>
      <c r="Y11" s="144">
        <v>10226</v>
      </c>
      <c r="Z11" s="144">
        <v>8611</v>
      </c>
      <c r="AA11" s="144">
        <v>1082</v>
      </c>
      <c r="AB11" s="144">
        <v>533</v>
      </c>
      <c r="AD11" s="143" t="s">
        <v>63</v>
      </c>
      <c r="AE11" s="145">
        <v>9</v>
      </c>
      <c r="AF11" s="144">
        <v>7564</v>
      </c>
      <c r="AG11" s="144">
        <v>4043</v>
      </c>
      <c r="AH11" s="144">
        <v>3521</v>
      </c>
      <c r="AI11" s="144">
        <v>0</v>
      </c>
      <c r="AK11" s="143" t="s">
        <v>63</v>
      </c>
      <c r="AL11" s="144">
        <v>1427</v>
      </c>
      <c r="AN11" s="143" t="s">
        <v>63</v>
      </c>
      <c r="AO11" s="144">
        <v>8847</v>
      </c>
      <c r="AQ11" s="143" t="s">
        <v>63</v>
      </c>
      <c r="AR11" s="144">
        <v>2051</v>
      </c>
      <c r="AS11" s="144">
        <v>6</v>
      </c>
      <c r="AT11" s="144">
        <v>0</v>
      </c>
      <c r="AU11" s="144">
        <v>59</v>
      </c>
      <c r="AV11" s="144">
        <v>6</v>
      </c>
      <c r="AW11" s="144">
        <v>1578</v>
      </c>
      <c r="AX11" s="144">
        <v>402</v>
      </c>
      <c r="AY11" s="144">
        <f t="shared" si="4"/>
        <v>1980</v>
      </c>
      <c r="AZ11" s="144">
        <v>0</v>
      </c>
      <c r="BA11" s="144">
        <v>0</v>
      </c>
      <c r="BB11" s="146">
        <f t="shared" si="1"/>
        <v>2051</v>
      </c>
      <c r="BC11" s="143" t="s">
        <v>63</v>
      </c>
      <c r="BD11" s="144">
        <v>2051</v>
      </c>
      <c r="BE11" s="144">
        <v>2051</v>
      </c>
      <c r="BF11" s="144">
        <v>2033</v>
      </c>
      <c r="BG11" s="144">
        <v>1948</v>
      </c>
      <c r="BH11" s="129">
        <f t="shared" si="5"/>
        <v>94.978059483178939</v>
      </c>
      <c r="BI11" s="143" t="s">
        <v>63</v>
      </c>
      <c r="BJ11" s="144">
        <v>121</v>
      </c>
      <c r="BK11" s="133">
        <v>78</v>
      </c>
      <c r="BL11" s="144">
        <v>366</v>
      </c>
      <c r="BM11" s="144">
        <v>514</v>
      </c>
      <c r="BN11" s="144">
        <f t="shared" si="6"/>
        <v>880</v>
      </c>
      <c r="BO11" s="143" t="s">
        <v>63</v>
      </c>
      <c r="BP11" s="144">
        <v>1203</v>
      </c>
      <c r="BR11" s="143" t="s">
        <v>63</v>
      </c>
      <c r="BS11" s="144">
        <v>159</v>
      </c>
      <c r="BT11" s="144">
        <v>126</v>
      </c>
      <c r="BU11" s="146">
        <f t="shared" si="7"/>
        <v>285</v>
      </c>
      <c r="BV11" s="143" t="s">
        <v>63</v>
      </c>
      <c r="BW11" s="144">
        <v>4</v>
      </c>
      <c r="BX11" s="144">
        <v>2</v>
      </c>
      <c r="BY11" s="146">
        <f t="shared" si="8"/>
        <v>6</v>
      </c>
      <c r="BZ11" s="140" t="s">
        <v>63</v>
      </c>
      <c r="CA11" s="135">
        <v>1846</v>
      </c>
      <c r="CB11" s="135">
        <f t="shared" si="9"/>
        <v>2055</v>
      </c>
      <c r="CC11" s="135">
        <v>32</v>
      </c>
      <c r="CD11" s="135">
        <v>46</v>
      </c>
      <c r="CE11" s="146">
        <f t="shared" si="10"/>
        <v>78</v>
      </c>
      <c r="CF11" s="140" t="s">
        <v>63</v>
      </c>
      <c r="CG11" s="135">
        <v>209</v>
      </c>
      <c r="CI11" s="143" t="s">
        <v>63</v>
      </c>
      <c r="CJ11" s="144">
        <v>61280</v>
      </c>
      <c r="CL11" s="143" t="s">
        <v>63</v>
      </c>
      <c r="CM11" s="144">
        <v>6149</v>
      </c>
      <c r="CO11" s="133">
        <v>183</v>
      </c>
      <c r="CQ11" s="129">
        <v>4017143314</v>
      </c>
      <c r="CS11" s="143" t="s">
        <v>63</v>
      </c>
      <c r="CT11" s="144">
        <v>61280</v>
      </c>
      <c r="CU11" s="144">
        <v>46045</v>
      </c>
      <c r="CV11" s="144">
        <v>15196</v>
      </c>
      <c r="CW11" s="144">
        <v>46895</v>
      </c>
      <c r="CX11" s="146">
        <f t="shared" si="11"/>
        <v>169416</v>
      </c>
      <c r="CZ11" s="129" t="s">
        <v>63</v>
      </c>
      <c r="DA11" s="129">
        <v>166170</v>
      </c>
      <c r="DB11" s="144">
        <v>60076</v>
      </c>
      <c r="DC11" s="167">
        <v>45225</v>
      </c>
      <c r="DD11" s="144">
        <v>14810</v>
      </c>
      <c r="DE11" s="144">
        <v>46059</v>
      </c>
      <c r="DG11" s="129" t="s">
        <v>63</v>
      </c>
      <c r="DH11" s="147">
        <v>11497</v>
      </c>
      <c r="DI11" s="147">
        <v>1883</v>
      </c>
      <c r="DJ11" s="129">
        <f t="shared" si="12"/>
        <v>16.37818561363834</v>
      </c>
      <c r="DN11" s="129" t="e">
        <f t="shared" si="13"/>
        <v>#DIV/0!</v>
      </c>
      <c r="DP11" s="137" t="s">
        <v>272</v>
      </c>
      <c r="DQ11" s="129">
        <v>2707</v>
      </c>
      <c r="DR11" s="129">
        <f t="shared" si="14"/>
        <v>69.560398965644623</v>
      </c>
      <c r="DT11" s="129" t="s">
        <v>272</v>
      </c>
      <c r="DU11" s="149">
        <v>16075</v>
      </c>
      <c r="DW11" s="129" t="s">
        <v>63</v>
      </c>
      <c r="DX11" s="129">
        <v>4167</v>
      </c>
      <c r="DY11" s="129">
        <f t="shared" si="15"/>
        <v>25.922239502332815</v>
      </c>
    </row>
    <row r="12" spans="1:129">
      <c r="A12" s="140" t="s">
        <v>64</v>
      </c>
      <c r="B12" s="135">
        <v>412</v>
      </c>
      <c r="C12" s="135">
        <v>8918653</v>
      </c>
      <c r="D12" s="141">
        <f t="shared" si="0"/>
        <v>4.6195316714306518</v>
      </c>
      <c r="E12" s="131">
        <v>94.721072476751999</v>
      </c>
      <c r="F12" s="140" t="s">
        <v>64</v>
      </c>
      <c r="G12" s="135">
        <v>13355</v>
      </c>
      <c r="H12" s="135">
        <v>14650</v>
      </c>
      <c r="I12" s="135" t="s">
        <v>56</v>
      </c>
      <c r="J12" s="135">
        <f t="shared" si="2"/>
        <v>28005</v>
      </c>
      <c r="K12" s="140" t="s">
        <v>64</v>
      </c>
      <c r="L12" s="135">
        <v>12631</v>
      </c>
      <c r="M12" s="135">
        <v>12136</v>
      </c>
      <c r="N12" s="135">
        <v>450</v>
      </c>
      <c r="P12" s="140" t="s">
        <v>64</v>
      </c>
      <c r="Q12" s="135">
        <v>17348</v>
      </c>
      <c r="R12" s="140" t="s">
        <v>64</v>
      </c>
      <c r="S12" s="135">
        <v>14650</v>
      </c>
      <c r="T12" s="135">
        <v>13795</v>
      </c>
      <c r="U12" s="135">
        <v>855</v>
      </c>
      <c r="V12" s="142">
        <f t="shared" si="3"/>
        <v>94.163822525597269</v>
      </c>
      <c r="X12" s="143" t="s">
        <v>64</v>
      </c>
      <c r="Y12" s="144">
        <v>13525</v>
      </c>
      <c r="Z12" s="144">
        <v>13223</v>
      </c>
      <c r="AA12" s="144">
        <v>302</v>
      </c>
      <c r="AB12" s="144">
        <v>0</v>
      </c>
      <c r="AD12" s="143" t="s">
        <v>64</v>
      </c>
      <c r="AE12" s="145">
        <v>13</v>
      </c>
      <c r="AF12" s="144">
        <v>23947</v>
      </c>
      <c r="AG12" s="144">
        <v>7832</v>
      </c>
      <c r="AH12" s="144">
        <v>16115</v>
      </c>
      <c r="AI12" s="144">
        <v>0</v>
      </c>
      <c r="AK12" s="143" t="s">
        <v>64</v>
      </c>
      <c r="AL12" s="144">
        <v>6541</v>
      </c>
      <c r="AN12" s="143" t="s">
        <v>64</v>
      </c>
      <c r="AO12" s="144">
        <v>36109</v>
      </c>
      <c r="AQ12" s="143" t="s">
        <v>64</v>
      </c>
      <c r="AR12" s="144">
        <v>88353</v>
      </c>
      <c r="AS12" s="144">
        <v>242</v>
      </c>
      <c r="AT12" s="144">
        <v>44</v>
      </c>
      <c r="AU12" s="144">
        <v>910</v>
      </c>
      <c r="AV12" s="144">
        <v>288</v>
      </c>
      <c r="AW12" s="144">
        <v>64858</v>
      </c>
      <c r="AX12" s="144">
        <v>14264</v>
      </c>
      <c r="AY12" s="144">
        <f t="shared" si="4"/>
        <v>79122</v>
      </c>
      <c r="AZ12" s="144">
        <v>3949</v>
      </c>
      <c r="BA12" s="144">
        <v>3798</v>
      </c>
      <c r="BB12" s="146">
        <f t="shared" si="1"/>
        <v>80606</v>
      </c>
      <c r="BC12" s="143" t="s">
        <v>64</v>
      </c>
      <c r="BD12" s="144">
        <v>88353</v>
      </c>
      <c r="BE12" s="144">
        <v>35272</v>
      </c>
      <c r="BF12" s="144">
        <v>13547</v>
      </c>
      <c r="BG12" s="144">
        <v>12036</v>
      </c>
      <c r="BH12" s="129">
        <f t="shared" si="5"/>
        <v>13.622627415028351</v>
      </c>
      <c r="BI12" s="143" t="s">
        <v>64</v>
      </c>
      <c r="BJ12" s="144">
        <v>201</v>
      </c>
      <c r="BK12" s="133">
        <v>88</v>
      </c>
      <c r="BL12" s="144">
        <v>616</v>
      </c>
      <c r="BM12" s="144">
        <v>506</v>
      </c>
      <c r="BN12" s="144">
        <f t="shared" si="6"/>
        <v>1122</v>
      </c>
      <c r="BO12" s="143" t="s">
        <v>64</v>
      </c>
      <c r="BP12" s="144">
        <v>5605</v>
      </c>
      <c r="BR12" s="143" t="s">
        <v>64</v>
      </c>
      <c r="BS12" s="144">
        <v>267</v>
      </c>
      <c r="BT12" s="144">
        <v>180</v>
      </c>
      <c r="BU12" s="146">
        <f t="shared" si="7"/>
        <v>447</v>
      </c>
      <c r="BV12" s="143" t="s">
        <v>64</v>
      </c>
      <c r="BW12" s="144">
        <v>1524</v>
      </c>
      <c r="BX12" s="144">
        <v>140</v>
      </c>
      <c r="BY12" s="146">
        <f t="shared" si="8"/>
        <v>1664</v>
      </c>
      <c r="BZ12" s="140" t="s">
        <v>64</v>
      </c>
      <c r="CA12" s="135">
        <v>6793</v>
      </c>
      <c r="CB12" s="135">
        <f t="shared" si="9"/>
        <v>7205</v>
      </c>
      <c r="CC12" s="135">
        <v>261</v>
      </c>
      <c r="CD12" s="135">
        <v>404</v>
      </c>
      <c r="CE12" s="146">
        <f t="shared" si="10"/>
        <v>665</v>
      </c>
      <c r="CF12" s="140" t="s">
        <v>64</v>
      </c>
      <c r="CG12" s="135">
        <v>412</v>
      </c>
      <c r="CI12" s="143" t="s">
        <v>64</v>
      </c>
      <c r="CJ12" s="144">
        <v>169701</v>
      </c>
      <c r="CL12" s="143" t="s">
        <v>64</v>
      </c>
      <c r="CM12" s="144">
        <v>14596</v>
      </c>
      <c r="CO12" s="133">
        <v>341</v>
      </c>
      <c r="CQ12" s="129">
        <v>5665049504.25</v>
      </c>
      <c r="CS12" s="143" t="s">
        <v>64</v>
      </c>
      <c r="CT12" s="144">
        <v>169701</v>
      </c>
      <c r="CU12" s="144">
        <v>125034</v>
      </c>
      <c r="CV12" s="144">
        <v>2728</v>
      </c>
      <c r="CW12" s="144">
        <v>44667</v>
      </c>
      <c r="CX12" s="146">
        <f t="shared" si="11"/>
        <v>342130</v>
      </c>
      <c r="CZ12" s="129" t="s">
        <v>64</v>
      </c>
      <c r="DA12" s="129">
        <v>335732</v>
      </c>
      <c r="DB12" s="144">
        <v>167866</v>
      </c>
      <c r="DC12" s="167">
        <v>123530</v>
      </c>
      <c r="DD12" s="144">
        <v>0</v>
      </c>
      <c r="DE12" s="144">
        <v>44336</v>
      </c>
      <c r="DG12" s="129" t="s">
        <v>64</v>
      </c>
      <c r="DH12" s="147">
        <v>13370</v>
      </c>
      <c r="DI12" s="129">
        <v>539</v>
      </c>
      <c r="DJ12" s="129">
        <f t="shared" si="12"/>
        <v>4.0314136125654452</v>
      </c>
      <c r="DK12" s="148">
        <v>9</v>
      </c>
      <c r="DL12" s="149">
        <v>802</v>
      </c>
      <c r="DM12" s="129">
        <v>3.117832290168332</v>
      </c>
      <c r="DN12" s="129">
        <f t="shared" si="13"/>
        <v>5.0267002650441961E-3</v>
      </c>
      <c r="DP12" s="137" t="s">
        <v>273</v>
      </c>
      <c r="DQ12" s="129">
        <v>3091</v>
      </c>
      <c r="DR12" s="129">
        <f t="shared" si="14"/>
        <v>17.437722419928825</v>
      </c>
      <c r="DT12" s="129" t="s">
        <v>273</v>
      </c>
      <c r="DU12" s="149">
        <v>77435</v>
      </c>
      <c r="DW12" s="129" t="s">
        <v>64</v>
      </c>
      <c r="DX12" s="129">
        <v>7842</v>
      </c>
      <c r="DY12" s="129">
        <f t="shared" si="15"/>
        <v>10.127203460967262</v>
      </c>
    </row>
    <row r="13" spans="1:129">
      <c r="A13" s="140" t="s">
        <v>65</v>
      </c>
      <c r="B13" s="135">
        <v>80</v>
      </c>
      <c r="C13" s="135">
        <v>1754754</v>
      </c>
      <c r="D13" s="141">
        <f t="shared" si="0"/>
        <v>4.5590436038327873</v>
      </c>
      <c r="E13" s="131">
        <v>90.123448504961104</v>
      </c>
      <c r="F13" s="140" t="s">
        <v>65</v>
      </c>
      <c r="G13" s="135">
        <v>3174</v>
      </c>
      <c r="H13" s="135">
        <v>1399</v>
      </c>
      <c r="I13" s="135">
        <v>2515</v>
      </c>
      <c r="J13" s="135">
        <f t="shared" si="2"/>
        <v>7088</v>
      </c>
      <c r="K13" s="140" t="s">
        <v>65</v>
      </c>
      <c r="L13" s="135">
        <v>955</v>
      </c>
      <c r="M13" s="135">
        <v>859</v>
      </c>
      <c r="N13" s="135">
        <v>96</v>
      </c>
      <c r="P13" s="140" t="s">
        <v>65</v>
      </c>
      <c r="Q13" s="135">
        <v>4038</v>
      </c>
      <c r="R13" s="140" t="s">
        <v>65</v>
      </c>
      <c r="S13" s="135">
        <v>519</v>
      </c>
      <c r="T13" s="135">
        <v>475</v>
      </c>
      <c r="U13" s="135">
        <v>44</v>
      </c>
      <c r="V13" s="142">
        <f t="shared" si="3"/>
        <v>91.522157996146433</v>
      </c>
      <c r="X13" s="143" t="s">
        <v>65</v>
      </c>
      <c r="Y13" s="144">
        <v>3011</v>
      </c>
      <c r="Z13" s="144">
        <v>2921</v>
      </c>
      <c r="AA13" s="144">
        <v>89</v>
      </c>
      <c r="AB13" s="144">
        <v>1</v>
      </c>
      <c r="AD13" s="143" t="s">
        <v>65</v>
      </c>
      <c r="AE13" s="145">
        <v>3</v>
      </c>
      <c r="AF13" s="144">
        <v>2092</v>
      </c>
      <c r="AG13" s="144">
        <v>1186</v>
      </c>
      <c r="AH13" s="144">
        <v>906</v>
      </c>
      <c r="AI13" s="144">
        <v>0</v>
      </c>
      <c r="AK13" s="143" t="s">
        <v>65</v>
      </c>
      <c r="AL13" s="144">
        <v>486</v>
      </c>
      <c r="AN13" s="143" t="s">
        <v>65</v>
      </c>
      <c r="AO13" s="144">
        <v>3642</v>
      </c>
      <c r="AQ13" s="143" t="s">
        <v>65</v>
      </c>
      <c r="AR13" s="144">
        <v>919</v>
      </c>
      <c r="AS13" s="144">
        <v>0</v>
      </c>
      <c r="AT13" s="144">
        <v>0</v>
      </c>
      <c r="AU13" s="144">
        <v>2</v>
      </c>
      <c r="AV13" s="144">
        <v>0</v>
      </c>
      <c r="AW13" s="144">
        <v>782</v>
      </c>
      <c r="AX13" s="144">
        <v>122</v>
      </c>
      <c r="AY13" s="144">
        <f t="shared" si="4"/>
        <v>904</v>
      </c>
      <c r="AZ13" s="144">
        <v>9</v>
      </c>
      <c r="BA13" s="144">
        <v>4</v>
      </c>
      <c r="BB13" s="146">
        <f t="shared" si="1"/>
        <v>906</v>
      </c>
      <c r="BC13" s="143" t="s">
        <v>65</v>
      </c>
      <c r="BD13" s="144">
        <v>919</v>
      </c>
      <c r="BE13" s="145" t="s">
        <v>66</v>
      </c>
      <c r="BF13" s="145" t="s">
        <v>66</v>
      </c>
      <c r="BG13" s="145" t="s">
        <v>66</v>
      </c>
      <c r="BH13" s="129" t="e">
        <f t="shared" si="5"/>
        <v>#VALUE!</v>
      </c>
      <c r="BI13" s="143" t="s">
        <v>65</v>
      </c>
      <c r="BJ13" s="144">
        <v>142</v>
      </c>
      <c r="BK13" s="133">
        <v>132</v>
      </c>
      <c r="BL13" s="144">
        <v>70</v>
      </c>
      <c r="BM13" s="144">
        <v>72</v>
      </c>
      <c r="BN13" s="144">
        <f t="shared" si="6"/>
        <v>142</v>
      </c>
      <c r="BO13" s="143" t="s">
        <v>65</v>
      </c>
      <c r="BP13" s="144">
        <v>715</v>
      </c>
      <c r="BR13" s="143" t="s">
        <v>65</v>
      </c>
      <c r="BS13" s="144">
        <v>36</v>
      </c>
      <c r="BT13" s="144">
        <v>41</v>
      </c>
      <c r="BU13" s="146">
        <f t="shared" si="7"/>
        <v>77</v>
      </c>
      <c r="BV13" s="143" t="s">
        <v>65</v>
      </c>
      <c r="BW13" s="144">
        <v>221</v>
      </c>
      <c r="BX13" s="144">
        <v>43</v>
      </c>
      <c r="BY13" s="146">
        <f t="shared" si="8"/>
        <v>264</v>
      </c>
      <c r="BZ13" s="140" t="s">
        <v>65</v>
      </c>
      <c r="CA13" s="135">
        <v>550</v>
      </c>
      <c r="CB13" s="135">
        <f t="shared" si="9"/>
        <v>630</v>
      </c>
      <c r="CC13" s="135">
        <v>33</v>
      </c>
      <c r="CD13" s="135">
        <v>53</v>
      </c>
      <c r="CE13" s="146">
        <f t="shared" si="10"/>
        <v>86</v>
      </c>
      <c r="CF13" s="140" t="s">
        <v>65</v>
      </c>
      <c r="CG13" s="135">
        <v>80</v>
      </c>
      <c r="CI13" s="143" t="s">
        <v>65</v>
      </c>
      <c r="CJ13" s="144">
        <v>28726</v>
      </c>
      <c r="CL13" s="143" t="s">
        <v>65</v>
      </c>
      <c r="CM13" s="144">
        <v>1034</v>
      </c>
      <c r="CO13" s="133">
        <v>62</v>
      </c>
      <c r="CQ13" s="129">
        <v>560135279.91999996</v>
      </c>
      <c r="CS13" s="143" t="s">
        <v>65</v>
      </c>
      <c r="CT13" s="144">
        <v>28726</v>
      </c>
      <c r="CU13" s="144">
        <v>28726</v>
      </c>
      <c r="CV13" s="144">
        <v>8636</v>
      </c>
      <c r="CW13" s="144">
        <v>19514</v>
      </c>
      <c r="CX13" s="146">
        <f t="shared" si="11"/>
        <v>85602</v>
      </c>
      <c r="CZ13" s="129" t="s">
        <v>65</v>
      </c>
      <c r="DA13" s="129">
        <v>85510</v>
      </c>
      <c r="DB13" s="144">
        <v>28694</v>
      </c>
      <c r="DC13" s="167">
        <v>28694</v>
      </c>
      <c r="DD13" s="144">
        <v>8617</v>
      </c>
      <c r="DE13" s="144">
        <v>19505</v>
      </c>
      <c r="DG13" s="129" t="s">
        <v>65</v>
      </c>
      <c r="DH13" s="147">
        <v>2968</v>
      </c>
      <c r="DI13" s="129">
        <v>283</v>
      </c>
      <c r="DJ13" s="129">
        <f t="shared" si="12"/>
        <v>9.5350404312668466</v>
      </c>
      <c r="DK13" s="148">
        <v>10</v>
      </c>
      <c r="DL13" s="149">
        <v>15</v>
      </c>
      <c r="DM13" s="129">
        <v>23.076923076923077</v>
      </c>
      <c r="DN13" s="129">
        <f t="shared" si="13"/>
        <v>0.63566936208445646</v>
      </c>
      <c r="DP13" s="137" t="s">
        <v>276</v>
      </c>
      <c r="DQ13" s="129">
        <v>1105</v>
      </c>
      <c r="DR13" s="129">
        <f t="shared" si="14"/>
        <v>25.610859728506789</v>
      </c>
      <c r="DT13" s="129" t="s">
        <v>276</v>
      </c>
      <c r="DU13" s="149">
        <v>10366</v>
      </c>
      <c r="DW13" s="129" t="s">
        <v>65</v>
      </c>
      <c r="DX13" s="129">
        <v>1346</v>
      </c>
      <c r="DY13" s="129">
        <f t="shared" si="15"/>
        <v>12.984757862241946</v>
      </c>
    </row>
    <row r="14" spans="1:129">
      <c r="A14" s="140" t="s">
        <v>67</v>
      </c>
      <c r="B14" s="135">
        <v>280</v>
      </c>
      <c r="C14" s="135">
        <v>5853677</v>
      </c>
      <c r="D14" s="141">
        <f t="shared" si="0"/>
        <v>4.7833182459503654</v>
      </c>
      <c r="E14" s="131">
        <v>93.722979921913307</v>
      </c>
      <c r="F14" s="140" t="s">
        <v>67</v>
      </c>
      <c r="G14" s="135">
        <v>7206</v>
      </c>
      <c r="H14" s="135">
        <v>5753</v>
      </c>
      <c r="I14" s="135">
        <v>7582</v>
      </c>
      <c r="J14" s="135">
        <f t="shared" si="2"/>
        <v>20541</v>
      </c>
      <c r="K14" s="140" t="s">
        <v>67</v>
      </c>
      <c r="L14" s="135">
        <v>2667</v>
      </c>
      <c r="M14" s="135">
        <v>2680</v>
      </c>
      <c r="N14" s="135">
        <v>259</v>
      </c>
      <c r="P14" s="140" t="s">
        <v>67</v>
      </c>
      <c r="Q14" s="135">
        <v>8308</v>
      </c>
      <c r="R14" s="140" t="s">
        <v>67</v>
      </c>
      <c r="S14" s="135">
        <v>2087</v>
      </c>
      <c r="T14" s="135">
        <v>1980</v>
      </c>
      <c r="U14" s="135">
        <v>104</v>
      </c>
      <c r="V14" s="142">
        <f t="shared" si="3"/>
        <v>94.873023478677538</v>
      </c>
      <c r="X14" s="143" t="s">
        <v>67</v>
      </c>
      <c r="Y14" s="144">
        <v>5811</v>
      </c>
      <c r="Z14" s="144">
        <v>5110</v>
      </c>
      <c r="AA14" s="144">
        <v>649</v>
      </c>
      <c r="AB14" s="144">
        <v>52</v>
      </c>
      <c r="AD14" s="143" t="s">
        <v>67</v>
      </c>
      <c r="AE14" s="145">
        <v>10</v>
      </c>
      <c r="AF14" s="144">
        <v>5802</v>
      </c>
      <c r="AG14" s="144">
        <v>3426</v>
      </c>
      <c r="AH14" s="144">
        <v>2376</v>
      </c>
      <c r="AI14" s="144">
        <v>0</v>
      </c>
      <c r="AK14" s="143" t="s">
        <v>67</v>
      </c>
      <c r="AL14" s="144">
        <v>2085</v>
      </c>
      <c r="AN14" s="143" t="s">
        <v>67</v>
      </c>
      <c r="AO14" s="144">
        <v>4499</v>
      </c>
      <c r="AQ14" s="143" t="s">
        <v>67</v>
      </c>
      <c r="AR14" s="144">
        <v>1944</v>
      </c>
      <c r="AS14" s="144">
        <v>4</v>
      </c>
      <c r="AT14" s="144">
        <v>0</v>
      </c>
      <c r="AU14" s="144">
        <v>12</v>
      </c>
      <c r="AV14" s="144">
        <v>0</v>
      </c>
      <c r="AW14" s="144">
        <v>1697</v>
      </c>
      <c r="AX14" s="144">
        <v>231</v>
      </c>
      <c r="AY14" s="144">
        <f t="shared" si="4"/>
        <v>1928</v>
      </c>
      <c r="AZ14" s="144">
        <v>0</v>
      </c>
      <c r="BA14" s="144">
        <v>0</v>
      </c>
      <c r="BB14" s="146">
        <f t="shared" si="1"/>
        <v>1944</v>
      </c>
      <c r="BC14" s="143" t="s">
        <v>67</v>
      </c>
      <c r="BD14" s="144">
        <v>1944</v>
      </c>
      <c r="BE14" s="144">
        <v>1944</v>
      </c>
      <c r="BF14" s="144">
        <v>481</v>
      </c>
      <c r="BG14" s="144">
        <v>385</v>
      </c>
      <c r="BH14" s="129">
        <f t="shared" si="5"/>
        <v>19.804526748971192</v>
      </c>
      <c r="BI14" s="143" t="s">
        <v>67</v>
      </c>
      <c r="BJ14" s="144">
        <v>106</v>
      </c>
      <c r="BK14" s="133">
        <v>102</v>
      </c>
      <c r="BL14" s="144">
        <v>211</v>
      </c>
      <c r="BM14" s="144">
        <v>228</v>
      </c>
      <c r="BN14" s="144">
        <f t="shared" si="6"/>
        <v>439</v>
      </c>
      <c r="BO14" s="143" t="s">
        <v>403</v>
      </c>
      <c r="BP14" s="144">
        <v>1749</v>
      </c>
      <c r="BR14" s="143" t="s">
        <v>67</v>
      </c>
      <c r="BS14" s="144">
        <v>133</v>
      </c>
      <c r="BT14" s="144">
        <v>29</v>
      </c>
      <c r="BU14" s="146">
        <f t="shared" si="7"/>
        <v>162</v>
      </c>
      <c r="BV14" s="143" t="s">
        <v>403</v>
      </c>
      <c r="BW14" s="144" t="s">
        <v>68</v>
      </c>
      <c r="BX14" s="144" t="s">
        <v>68</v>
      </c>
      <c r="BY14" s="146" t="e">
        <f t="shared" si="8"/>
        <v>#VALUE!</v>
      </c>
      <c r="BZ14" s="140" t="s">
        <v>67</v>
      </c>
      <c r="CA14" s="135">
        <v>1907</v>
      </c>
      <c r="CB14" s="135">
        <f t="shared" si="9"/>
        <v>2187</v>
      </c>
      <c r="CC14" s="135">
        <v>153</v>
      </c>
      <c r="CD14" s="135">
        <v>230</v>
      </c>
      <c r="CE14" s="146">
        <f t="shared" si="10"/>
        <v>383</v>
      </c>
      <c r="CF14" s="140" t="s">
        <v>67</v>
      </c>
      <c r="CG14" s="135">
        <v>280</v>
      </c>
      <c r="CI14" s="143" t="s">
        <v>67</v>
      </c>
      <c r="CJ14" s="144">
        <v>96107</v>
      </c>
      <c r="CL14" s="143" t="s">
        <v>67</v>
      </c>
      <c r="CM14" s="144">
        <v>4190</v>
      </c>
      <c r="CO14" s="133">
        <v>260</v>
      </c>
      <c r="CQ14" s="129">
        <v>1876042367.6199999</v>
      </c>
      <c r="CS14" s="143" t="s">
        <v>67</v>
      </c>
      <c r="CT14" s="144">
        <v>94849</v>
      </c>
      <c r="CU14" s="144">
        <v>85443</v>
      </c>
      <c r="CV14" s="144">
        <v>27525</v>
      </c>
      <c r="CW14" s="144">
        <v>47410</v>
      </c>
      <c r="CX14" s="146">
        <f t="shared" si="11"/>
        <v>255227</v>
      </c>
      <c r="CZ14" s="129" t="s">
        <v>67</v>
      </c>
      <c r="DA14" s="129">
        <v>256882</v>
      </c>
      <c r="DB14" s="144">
        <v>95597</v>
      </c>
      <c r="DC14" s="167">
        <v>86113</v>
      </c>
      <c r="DD14" s="144">
        <v>27560</v>
      </c>
      <c r="DE14" s="144">
        <v>47612</v>
      </c>
      <c r="DG14" s="129" t="s">
        <v>67</v>
      </c>
      <c r="DH14" s="147">
        <v>5473</v>
      </c>
      <c r="DI14" s="129">
        <v>484</v>
      </c>
      <c r="DJ14" s="129">
        <f t="shared" si="12"/>
        <v>8.8434131189475611</v>
      </c>
      <c r="DK14" s="148">
        <v>11</v>
      </c>
      <c r="DL14" s="149">
        <v>262</v>
      </c>
      <c r="DM14" s="129">
        <v>23.79654859218892</v>
      </c>
      <c r="DN14" s="129">
        <f t="shared" si="13"/>
        <v>3.3753485186822751E-2</v>
      </c>
      <c r="DP14" s="137" t="s">
        <v>277</v>
      </c>
      <c r="DQ14" s="129">
        <v>4596</v>
      </c>
      <c r="DR14" s="129">
        <f t="shared" si="14"/>
        <v>10.530896431679722</v>
      </c>
      <c r="DT14" s="129" t="s">
        <v>277</v>
      </c>
      <c r="DU14" s="149">
        <v>31655</v>
      </c>
      <c r="DW14" s="129" t="s">
        <v>67</v>
      </c>
      <c r="DX14" s="129">
        <v>1899</v>
      </c>
      <c r="DY14" s="129">
        <f t="shared" si="15"/>
        <v>5.9990522824198385</v>
      </c>
    </row>
    <row r="15" spans="1:129">
      <c r="A15" s="140" t="s">
        <v>69</v>
      </c>
      <c r="B15" s="135">
        <v>174</v>
      </c>
      <c r="C15" s="135">
        <v>3533251</v>
      </c>
      <c r="D15" s="141">
        <f t="shared" si="0"/>
        <v>4.9246430553617619</v>
      </c>
      <c r="E15" s="131">
        <v>97.484677753167105</v>
      </c>
      <c r="F15" s="140" t="s">
        <v>69</v>
      </c>
      <c r="G15" s="135">
        <v>3544</v>
      </c>
      <c r="H15" s="135">
        <v>1913</v>
      </c>
      <c r="I15" s="135">
        <v>2687</v>
      </c>
      <c r="J15" s="135">
        <f t="shared" si="2"/>
        <v>8144</v>
      </c>
      <c r="K15" s="140" t="s">
        <v>69</v>
      </c>
      <c r="L15" s="135">
        <v>2598</v>
      </c>
      <c r="M15" s="135">
        <v>2218</v>
      </c>
      <c r="N15" s="135">
        <v>960</v>
      </c>
      <c r="P15" s="140" t="s">
        <v>69</v>
      </c>
      <c r="Q15" s="135">
        <v>3820</v>
      </c>
      <c r="R15" s="140" t="s">
        <v>69</v>
      </c>
      <c r="S15" s="135">
        <v>417</v>
      </c>
      <c r="T15" s="135">
        <v>363</v>
      </c>
      <c r="U15" s="135">
        <v>53</v>
      </c>
      <c r="V15" s="142">
        <f t="shared" si="3"/>
        <v>87.050359712230218</v>
      </c>
      <c r="X15" s="143" t="s">
        <v>69</v>
      </c>
      <c r="Y15" s="144">
        <v>4059</v>
      </c>
      <c r="Z15" s="144">
        <v>3213</v>
      </c>
      <c r="AA15" s="144">
        <v>845</v>
      </c>
      <c r="AB15" s="144">
        <v>1</v>
      </c>
      <c r="AD15" s="143" t="s">
        <v>69</v>
      </c>
      <c r="AE15" s="145">
        <v>15</v>
      </c>
      <c r="AF15" s="144">
        <v>3804</v>
      </c>
      <c r="AG15" s="144">
        <v>0</v>
      </c>
      <c r="AH15" s="144">
        <v>0</v>
      </c>
      <c r="AI15" s="144">
        <v>3804</v>
      </c>
      <c r="AK15" s="143" t="s">
        <v>69</v>
      </c>
      <c r="AL15" s="144">
        <v>868</v>
      </c>
      <c r="AN15" s="143" t="s">
        <v>69</v>
      </c>
      <c r="AO15" s="144">
        <v>5451</v>
      </c>
      <c r="AQ15" s="143" t="s">
        <v>69</v>
      </c>
      <c r="AR15" s="144">
        <v>5393</v>
      </c>
      <c r="AS15" s="144">
        <v>278</v>
      </c>
      <c r="AT15" s="144">
        <v>8</v>
      </c>
      <c r="AU15" s="144">
        <v>1042</v>
      </c>
      <c r="AV15" s="144">
        <v>125</v>
      </c>
      <c r="AW15" s="144">
        <v>2393</v>
      </c>
      <c r="AX15" s="144">
        <v>545</v>
      </c>
      <c r="AY15" s="144">
        <f t="shared" si="4"/>
        <v>2938</v>
      </c>
      <c r="AZ15" s="144">
        <v>485</v>
      </c>
      <c r="BA15" s="144">
        <v>517</v>
      </c>
      <c r="BB15" s="146">
        <f t="shared" si="1"/>
        <v>4391</v>
      </c>
      <c r="BC15" s="143" t="s">
        <v>69</v>
      </c>
      <c r="BD15" s="144">
        <v>5393</v>
      </c>
      <c r="BE15" s="144">
        <v>4600</v>
      </c>
      <c r="BF15" s="144">
        <v>2742</v>
      </c>
      <c r="BG15" s="144">
        <v>1432</v>
      </c>
      <c r="BH15" s="129">
        <f t="shared" si="5"/>
        <v>26.552938994993507</v>
      </c>
      <c r="BI15" s="143" t="s">
        <v>69</v>
      </c>
      <c r="BJ15" s="144">
        <v>70</v>
      </c>
      <c r="BK15" s="133">
        <v>22</v>
      </c>
      <c r="BL15" s="144">
        <v>120</v>
      </c>
      <c r="BM15" s="144">
        <v>93</v>
      </c>
      <c r="BN15" s="144">
        <f t="shared" si="6"/>
        <v>213</v>
      </c>
      <c r="BO15" s="143" t="s">
        <v>69</v>
      </c>
      <c r="BP15" s="144">
        <v>1801</v>
      </c>
      <c r="BR15" s="143" t="s">
        <v>69</v>
      </c>
      <c r="BS15" s="144">
        <v>111</v>
      </c>
      <c r="BT15" s="144">
        <v>91</v>
      </c>
      <c r="BU15" s="146">
        <f t="shared" si="7"/>
        <v>202</v>
      </c>
      <c r="BV15" s="143" t="s">
        <v>69</v>
      </c>
      <c r="BW15" s="144">
        <v>636</v>
      </c>
      <c r="BX15" s="144">
        <v>75</v>
      </c>
      <c r="BY15" s="146">
        <f t="shared" si="8"/>
        <v>711</v>
      </c>
      <c r="BZ15" s="140" t="s">
        <v>69</v>
      </c>
      <c r="CA15" s="135">
        <v>1261</v>
      </c>
      <c r="CB15" s="135">
        <f t="shared" si="9"/>
        <v>1435</v>
      </c>
      <c r="CC15" s="135">
        <v>113</v>
      </c>
      <c r="CD15" s="135">
        <v>140</v>
      </c>
      <c r="CE15" s="146">
        <f t="shared" si="10"/>
        <v>253</v>
      </c>
      <c r="CF15" s="140" t="s">
        <v>69</v>
      </c>
      <c r="CG15" s="135">
        <v>174</v>
      </c>
      <c r="CI15" s="143" t="s">
        <v>69</v>
      </c>
      <c r="CJ15" s="144">
        <v>36783</v>
      </c>
      <c r="CL15" s="143" t="s">
        <v>69</v>
      </c>
      <c r="CM15" s="144">
        <v>2628</v>
      </c>
      <c r="CO15" s="133">
        <v>151</v>
      </c>
      <c r="CQ15" s="129">
        <v>171385950.47999999</v>
      </c>
      <c r="CS15" s="143" t="s">
        <v>69</v>
      </c>
      <c r="CT15" s="144">
        <v>23934</v>
      </c>
      <c r="CU15" s="144">
        <v>11879</v>
      </c>
      <c r="CV15" s="144">
        <v>1087</v>
      </c>
      <c r="CW15" s="144">
        <v>25343</v>
      </c>
      <c r="CX15" s="146">
        <f t="shared" si="11"/>
        <v>62243</v>
      </c>
      <c r="CZ15" s="129" t="s">
        <v>69</v>
      </c>
      <c r="DA15" s="129">
        <v>48413</v>
      </c>
      <c r="DB15" s="144">
        <v>36783</v>
      </c>
      <c r="DC15" s="167">
        <v>9563</v>
      </c>
      <c r="DD15" s="144">
        <v>2067</v>
      </c>
      <c r="DE15" s="144">
        <v>0</v>
      </c>
      <c r="DG15" s="129" t="s">
        <v>69</v>
      </c>
      <c r="DH15" s="147">
        <v>3339</v>
      </c>
      <c r="DI15" s="129">
        <v>265</v>
      </c>
      <c r="DJ15" s="129">
        <f t="shared" si="12"/>
        <v>7.9365079365079367</v>
      </c>
      <c r="DK15" s="148">
        <v>12</v>
      </c>
      <c r="DL15" s="149">
        <v>1385</v>
      </c>
      <c r="DM15" s="129">
        <v>35.806618407445711</v>
      </c>
      <c r="DN15" s="129">
        <f t="shared" si="13"/>
        <v>5.730330640077933E-3</v>
      </c>
      <c r="DP15" s="137" t="s">
        <v>278</v>
      </c>
      <c r="DQ15" s="129">
        <v>4918</v>
      </c>
      <c r="DR15" s="129">
        <f t="shared" si="14"/>
        <v>5.3883692557950384</v>
      </c>
      <c r="DT15" s="129" t="s">
        <v>278</v>
      </c>
      <c r="DU15" s="149">
        <v>12600</v>
      </c>
      <c r="DW15" s="129" t="s">
        <v>69</v>
      </c>
      <c r="DX15" s="129">
        <v>277</v>
      </c>
      <c r="DY15" s="129">
        <f t="shared" si="15"/>
        <v>2.1984126984126986</v>
      </c>
    </row>
    <row r="16" spans="1:129">
      <c r="A16" s="140" t="s">
        <v>70</v>
      </c>
      <c r="B16" s="135">
        <v>72</v>
      </c>
      <c r="C16" s="135">
        <v>2858359</v>
      </c>
      <c r="D16" s="141">
        <f t="shared" si="0"/>
        <v>2.5189278183741091</v>
      </c>
      <c r="E16" s="131">
        <v>89.663153928402807</v>
      </c>
      <c r="F16" s="140" t="s">
        <v>70</v>
      </c>
      <c r="G16" s="135">
        <v>2929</v>
      </c>
      <c r="H16" s="135">
        <v>2682</v>
      </c>
      <c r="I16" s="135">
        <v>2932</v>
      </c>
      <c r="J16" s="135">
        <f t="shared" si="2"/>
        <v>8543</v>
      </c>
      <c r="K16" s="140" t="s">
        <v>70</v>
      </c>
      <c r="L16" s="135">
        <v>1975</v>
      </c>
      <c r="M16" s="135">
        <v>1980</v>
      </c>
      <c r="N16" s="135">
        <v>214</v>
      </c>
      <c r="P16" s="140" t="s">
        <v>70</v>
      </c>
      <c r="Q16" s="135">
        <v>3897</v>
      </c>
      <c r="R16" s="140" t="s">
        <v>70</v>
      </c>
      <c r="S16" s="135">
        <v>1898</v>
      </c>
      <c r="T16" s="135">
        <v>1554</v>
      </c>
      <c r="U16" s="135">
        <v>344</v>
      </c>
      <c r="V16" s="142">
        <f t="shared" si="3"/>
        <v>81.87565858798736</v>
      </c>
      <c r="X16" s="143" t="s">
        <v>70</v>
      </c>
      <c r="Y16" s="144">
        <v>2921</v>
      </c>
      <c r="Z16" s="144">
        <v>2659</v>
      </c>
      <c r="AA16" s="144">
        <v>250</v>
      </c>
      <c r="AB16" s="144">
        <v>12</v>
      </c>
      <c r="AD16" s="143" t="s">
        <v>70</v>
      </c>
      <c r="AE16" s="145">
        <v>12</v>
      </c>
      <c r="AF16" s="144">
        <v>2050</v>
      </c>
      <c r="AG16" s="144">
        <v>0</v>
      </c>
      <c r="AH16" s="144">
        <v>0</v>
      </c>
      <c r="AI16" s="144">
        <v>2050</v>
      </c>
      <c r="AK16" s="143" t="s">
        <v>70</v>
      </c>
      <c r="AL16" s="144">
        <v>397</v>
      </c>
      <c r="AN16" s="143" t="s">
        <v>70</v>
      </c>
      <c r="AO16" s="144">
        <v>3786</v>
      </c>
      <c r="AQ16" s="143" t="s">
        <v>70</v>
      </c>
      <c r="AR16" s="144">
        <v>3215</v>
      </c>
      <c r="AS16" s="144">
        <v>4</v>
      </c>
      <c r="AT16" s="144">
        <v>0</v>
      </c>
      <c r="AU16" s="144">
        <v>83</v>
      </c>
      <c r="AV16" s="144">
        <v>3</v>
      </c>
      <c r="AW16" s="144">
        <v>2465</v>
      </c>
      <c r="AX16" s="144">
        <v>264</v>
      </c>
      <c r="AY16" s="144">
        <f t="shared" si="4"/>
        <v>2729</v>
      </c>
      <c r="AZ16" s="144">
        <v>193</v>
      </c>
      <c r="BA16" s="144">
        <v>203</v>
      </c>
      <c r="BB16" s="146">
        <f t="shared" si="1"/>
        <v>2819</v>
      </c>
      <c r="BC16" s="143" t="s">
        <v>70</v>
      </c>
      <c r="BD16" s="144">
        <v>3215</v>
      </c>
      <c r="BE16" s="144">
        <v>3215</v>
      </c>
      <c r="BF16" s="144">
        <v>3215</v>
      </c>
      <c r="BG16" s="144">
        <v>2446</v>
      </c>
      <c r="BH16" s="129">
        <f t="shared" si="5"/>
        <v>76.080870917573876</v>
      </c>
      <c r="BI16" s="143" t="s">
        <v>70</v>
      </c>
      <c r="BJ16" s="144">
        <v>168</v>
      </c>
      <c r="BK16" s="133">
        <v>60</v>
      </c>
      <c r="BL16" s="144">
        <v>86</v>
      </c>
      <c r="BM16" s="144">
        <v>94</v>
      </c>
      <c r="BN16" s="144">
        <f t="shared" si="6"/>
        <v>180</v>
      </c>
      <c r="BO16" s="143" t="s">
        <v>70</v>
      </c>
      <c r="BP16" s="144">
        <v>552</v>
      </c>
      <c r="BR16" s="143" t="s">
        <v>70</v>
      </c>
      <c r="BS16" s="144">
        <v>75</v>
      </c>
      <c r="BT16" s="144">
        <v>55</v>
      </c>
      <c r="BU16" s="146">
        <f t="shared" si="7"/>
        <v>130</v>
      </c>
      <c r="BV16" s="143" t="s">
        <v>70</v>
      </c>
      <c r="BW16" s="144">
        <v>0</v>
      </c>
      <c r="BX16" s="144">
        <v>0</v>
      </c>
      <c r="BY16" s="146">
        <f t="shared" si="8"/>
        <v>0</v>
      </c>
      <c r="BZ16" s="140" t="s">
        <v>70</v>
      </c>
      <c r="CA16" s="135">
        <v>931</v>
      </c>
      <c r="CB16" s="135">
        <f t="shared" si="9"/>
        <v>1003</v>
      </c>
      <c r="CC16" s="135">
        <v>24</v>
      </c>
      <c r="CD16" s="135">
        <v>71</v>
      </c>
      <c r="CE16" s="146">
        <f t="shared" si="10"/>
        <v>95</v>
      </c>
      <c r="CF16" s="140" t="s">
        <v>70</v>
      </c>
      <c r="CG16" s="135">
        <v>72</v>
      </c>
      <c r="CI16" s="143" t="s">
        <v>70</v>
      </c>
      <c r="CJ16" s="144">
        <v>27453</v>
      </c>
      <c r="CL16" s="143" t="s">
        <v>70</v>
      </c>
      <c r="CM16" s="144">
        <v>1684</v>
      </c>
      <c r="CO16" s="133">
        <v>60</v>
      </c>
      <c r="CQ16" s="129">
        <v>29280383.010000002</v>
      </c>
      <c r="CS16" s="143" t="s">
        <v>70</v>
      </c>
      <c r="CT16" s="144">
        <v>23659</v>
      </c>
      <c r="CU16" s="144">
        <v>19678</v>
      </c>
      <c r="CV16" s="144">
        <v>341</v>
      </c>
      <c r="CW16" s="144">
        <v>24587</v>
      </c>
      <c r="CX16" s="146">
        <f t="shared" si="11"/>
        <v>68265</v>
      </c>
      <c r="CZ16" s="129" t="s">
        <v>70</v>
      </c>
      <c r="DA16" s="129">
        <v>74383</v>
      </c>
      <c r="DB16" s="144">
        <v>27394</v>
      </c>
      <c r="DC16" s="167">
        <v>20011</v>
      </c>
      <c r="DD16" s="144">
        <v>341</v>
      </c>
      <c r="DE16" s="144">
        <v>26637</v>
      </c>
      <c r="DG16" s="129" t="s">
        <v>70</v>
      </c>
      <c r="DH16" s="147">
        <v>3259</v>
      </c>
      <c r="DI16" s="129">
        <v>180</v>
      </c>
      <c r="DJ16" s="129">
        <f t="shared" si="12"/>
        <v>5.5231666155262351</v>
      </c>
      <c r="DK16" s="148">
        <v>13</v>
      </c>
      <c r="DL16" s="149">
        <v>91</v>
      </c>
      <c r="DM16" s="129">
        <v>19.077568134171909</v>
      </c>
      <c r="DN16" s="129">
        <f t="shared" si="13"/>
        <v>6.0694138632156433E-2</v>
      </c>
      <c r="DP16" s="137" t="s">
        <v>279</v>
      </c>
      <c r="DQ16" s="129">
        <v>1388</v>
      </c>
      <c r="DR16" s="129">
        <f t="shared" si="14"/>
        <v>12.968299711815561</v>
      </c>
      <c r="DT16" s="129" t="s">
        <v>279</v>
      </c>
      <c r="DU16" s="149">
        <v>9668</v>
      </c>
      <c r="DW16" s="129" t="s">
        <v>70</v>
      </c>
      <c r="DX16" s="129">
        <v>558</v>
      </c>
      <c r="DY16" s="129">
        <f t="shared" si="15"/>
        <v>5.7716177079023581</v>
      </c>
    </row>
    <row r="17" spans="1:129">
      <c r="A17" s="140" t="s">
        <v>71</v>
      </c>
      <c r="B17" s="135">
        <v>243</v>
      </c>
      <c r="C17" s="135">
        <v>7844830</v>
      </c>
      <c r="D17" s="141">
        <f t="shared" si="0"/>
        <v>3.0975814644804287</v>
      </c>
      <c r="E17" s="131">
        <v>94.243846743717398</v>
      </c>
      <c r="F17" s="140" t="s">
        <v>71</v>
      </c>
      <c r="G17" s="135">
        <v>10193</v>
      </c>
      <c r="H17" s="135">
        <v>7059</v>
      </c>
      <c r="I17" s="135">
        <v>10489</v>
      </c>
      <c r="J17" s="135">
        <f t="shared" si="2"/>
        <v>27741</v>
      </c>
      <c r="K17" s="140" t="s">
        <v>71</v>
      </c>
      <c r="L17" s="135">
        <v>7388</v>
      </c>
      <c r="M17" s="135">
        <v>8128</v>
      </c>
      <c r="N17" s="135" t="s">
        <v>56</v>
      </c>
      <c r="P17" s="140" t="s">
        <v>71</v>
      </c>
      <c r="Q17" s="135">
        <v>10010</v>
      </c>
      <c r="R17" s="140" t="s">
        <v>71</v>
      </c>
      <c r="S17" s="135">
        <v>3038</v>
      </c>
      <c r="T17" s="135">
        <v>2671</v>
      </c>
      <c r="U17" s="135">
        <v>352</v>
      </c>
      <c r="V17" s="142">
        <f t="shared" si="3"/>
        <v>87.919684002633318</v>
      </c>
      <c r="X17" s="143" t="s">
        <v>71</v>
      </c>
      <c r="Y17" s="144">
        <v>13158</v>
      </c>
      <c r="Z17" s="144">
        <v>11720</v>
      </c>
      <c r="AA17" s="144">
        <v>1211</v>
      </c>
      <c r="AB17" s="144">
        <v>227</v>
      </c>
      <c r="AD17" s="143" t="s">
        <v>71</v>
      </c>
      <c r="AE17" s="145">
        <v>12</v>
      </c>
      <c r="AF17" s="144">
        <v>9715</v>
      </c>
      <c r="AG17" s="144">
        <v>3991</v>
      </c>
      <c r="AH17" s="144">
        <v>5724</v>
      </c>
      <c r="AI17" s="144">
        <v>0</v>
      </c>
      <c r="AK17" s="143" t="s">
        <v>71</v>
      </c>
      <c r="AL17" s="144">
        <v>2182</v>
      </c>
      <c r="AN17" s="143" t="s">
        <v>71</v>
      </c>
      <c r="AO17" s="144">
        <v>16944</v>
      </c>
      <c r="AQ17" s="143" t="s">
        <v>71</v>
      </c>
      <c r="AR17" s="144">
        <v>3736</v>
      </c>
      <c r="AS17" s="144">
        <v>9</v>
      </c>
      <c r="AT17" s="144">
        <v>1</v>
      </c>
      <c r="AU17" s="144">
        <v>109</v>
      </c>
      <c r="AV17" s="144">
        <v>16</v>
      </c>
      <c r="AW17" s="144">
        <v>3168</v>
      </c>
      <c r="AX17" s="144">
        <v>365</v>
      </c>
      <c r="AY17" s="144">
        <f t="shared" si="4"/>
        <v>3533</v>
      </c>
      <c r="AZ17" s="144">
        <v>29</v>
      </c>
      <c r="BA17" s="144">
        <v>39</v>
      </c>
      <c r="BB17" s="146">
        <f t="shared" si="1"/>
        <v>3668</v>
      </c>
      <c r="BC17" s="143" t="s">
        <v>71</v>
      </c>
      <c r="BD17" s="144">
        <v>3736</v>
      </c>
      <c r="BE17" s="144" t="s">
        <v>56</v>
      </c>
      <c r="BF17" s="144" t="s">
        <v>56</v>
      </c>
      <c r="BG17" s="144" t="s">
        <v>56</v>
      </c>
      <c r="BH17" s="129" t="e">
        <f t="shared" si="5"/>
        <v>#VALUE!</v>
      </c>
      <c r="BI17" s="143" t="s">
        <v>71</v>
      </c>
      <c r="BJ17" s="144">
        <v>286</v>
      </c>
      <c r="BK17" s="133">
        <v>146</v>
      </c>
      <c r="BL17" s="144">
        <v>199</v>
      </c>
      <c r="BM17" s="144">
        <v>154</v>
      </c>
      <c r="BN17" s="144">
        <f t="shared" si="6"/>
        <v>353</v>
      </c>
      <c r="BO17" s="143" t="s">
        <v>71</v>
      </c>
      <c r="BP17" s="144">
        <v>2613</v>
      </c>
      <c r="BR17" s="143" t="s">
        <v>71</v>
      </c>
      <c r="BS17" s="144" t="s">
        <v>66</v>
      </c>
      <c r="BT17" s="144" t="s">
        <v>66</v>
      </c>
      <c r="BU17" s="146" t="e">
        <f t="shared" si="7"/>
        <v>#VALUE!</v>
      </c>
      <c r="BV17" s="143" t="s">
        <v>71</v>
      </c>
      <c r="BW17" s="144">
        <v>948</v>
      </c>
      <c r="BX17" s="144">
        <v>70</v>
      </c>
      <c r="BY17" s="146">
        <f t="shared" si="8"/>
        <v>1018</v>
      </c>
      <c r="BZ17" s="140" t="s">
        <v>71</v>
      </c>
      <c r="CA17" s="135">
        <v>2086</v>
      </c>
      <c r="CB17" s="135">
        <f t="shared" si="9"/>
        <v>2329</v>
      </c>
      <c r="CC17" s="135">
        <v>134</v>
      </c>
      <c r="CD17" s="135">
        <v>74</v>
      </c>
      <c r="CE17" s="146">
        <f t="shared" si="10"/>
        <v>208</v>
      </c>
      <c r="CF17" s="140" t="s">
        <v>71</v>
      </c>
      <c r="CG17" s="135">
        <v>243</v>
      </c>
      <c r="CI17" s="143" t="s">
        <v>71</v>
      </c>
      <c r="CJ17" s="144">
        <v>95458</v>
      </c>
      <c r="CL17" s="143" t="s">
        <v>71</v>
      </c>
      <c r="CM17" s="144">
        <v>11936</v>
      </c>
      <c r="CO17" s="133">
        <v>210</v>
      </c>
      <c r="CQ17" s="129">
        <v>5916962244.1300001</v>
      </c>
      <c r="CS17" s="143" t="s">
        <v>71</v>
      </c>
      <c r="CT17" s="144">
        <v>95329</v>
      </c>
      <c r="CU17" s="144">
        <v>30903</v>
      </c>
      <c r="CV17" s="144">
        <v>582</v>
      </c>
      <c r="CW17" s="144">
        <v>168317</v>
      </c>
      <c r="CX17" s="146">
        <f t="shared" si="11"/>
        <v>295131</v>
      </c>
      <c r="CZ17" s="129" t="s">
        <v>71</v>
      </c>
      <c r="DA17" s="129">
        <v>293066</v>
      </c>
      <c r="DB17" s="144">
        <v>94674</v>
      </c>
      <c r="DC17" s="167">
        <v>30562</v>
      </c>
      <c r="DD17" s="144">
        <v>581</v>
      </c>
      <c r="DE17" s="144">
        <v>167249</v>
      </c>
      <c r="DG17" s="129" t="s">
        <v>71</v>
      </c>
      <c r="DH17" s="147">
        <v>12589</v>
      </c>
      <c r="DI17" s="129">
        <v>700</v>
      </c>
      <c r="DJ17" s="129">
        <f t="shared" si="12"/>
        <v>5.5604098816427037</v>
      </c>
      <c r="DK17" s="148">
        <v>14</v>
      </c>
      <c r="DL17" s="149">
        <v>1101</v>
      </c>
      <c r="DM17" s="129">
        <v>7.3059057730590578</v>
      </c>
      <c r="DN17" s="129">
        <f t="shared" si="13"/>
        <v>5.0503268679770244E-3</v>
      </c>
      <c r="DP17" s="137" t="s">
        <v>280</v>
      </c>
      <c r="DQ17" s="129">
        <v>3472</v>
      </c>
      <c r="DR17" s="129">
        <f t="shared" si="14"/>
        <v>20.161290322580644</v>
      </c>
      <c r="DT17" s="129" t="s">
        <v>280</v>
      </c>
      <c r="DU17" s="149">
        <v>27552</v>
      </c>
      <c r="DW17" s="129" t="s">
        <v>71</v>
      </c>
      <c r="DX17" s="129">
        <v>8359</v>
      </c>
      <c r="DY17" s="129">
        <f t="shared" si="15"/>
        <v>30.338995354239255</v>
      </c>
    </row>
    <row r="18" spans="1:129">
      <c r="A18" s="140" t="s">
        <v>72</v>
      </c>
      <c r="B18" s="135">
        <v>392</v>
      </c>
      <c r="C18" s="135">
        <v>16187608</v>
      </c>
      <c r="D18" s="141">
        <f t="shared" si="0"/>
        <v>2.4216054651187502</v>
      </c>
      <c r="E18" s="131">
        <v>95.445545090552002</v>
      </c>
      <c r="F18" s="140" t="s">
        <v>72</v>
      </c>
      <c r="G18" s="135">
        <v>16863</v>
      </c>
      <c r="H18" s="135">
        <v>30217</v>
      </c>
      <c r="I18" s="135">
        <v>3</v>
      </c>
      <c r="J18" s="135">
        <f t="shared" si="2"/>
        <v>47083</v>
      </c>
      <c r="K18" s="140" t="s">
        <v>72</v>
      </c>
      <c r="L18" s="135">
        <v>4850</v>
      </c>
      <c r="M18" s="135">
        <v>4942</v>
      </c>
      <c r="N18" s="135">
        <v>703</v>
      </c>
      <c r="P18" s="140" t="s">
        <v>72</v>
      </c>
      <c r="Q18" s="135">
        <v>21682</v>
      </c>
      <c r="R18" s="140" t="s">
        <v>72</v>
      </c>
      <c r="S18" s="135">
        <v>2110</v>
      </c>
      <c r="T18" s="135">
        <v>1290</v>
      </c>
      <c r="U18" s="135">
        <v>739</v>
      </c>
      <c r="V18" s="142">
        <f t="shared" si="3"/>
        <v>61.137440758293835</v>
      </c>
      <c r="X18" s="143" t="s">
        <v>72</v>
      </c>
      <c r="Y18" s="144">
        <v>16204</v>
      </c>
      <c r="Z18" s="144">
        <v>13383</v>
      </c>
      <c r="AA18" s="144">
        <v>842</v>
      </c>
      <c r="AB18" s="144">
        <v>1979</v>
      </c>
      <c r="AD18" s="143" t="s">
        <v>72</v>
      </c>
      <c r="AE18" s="145">
        <v>20</v>
      </c>
      <c r="AF18" s="144">
        <v>11024</v>
      </c>
      <c r="AG18" s="144">
        <v>6237</v>
      </c>
      <c r="AH18" s="144">
        <v>4787</v>
      </c>
      <c r="AI18" s="144">
        <v>0</v>
      </c>
      <c r="AK18" s="143" t="s">
        <v>72</v>
      </c>
      <c r="AL18" s="144">
        <v>3367</v>
      </c>
      <c r="AN18" s="143" t="s">
        <v>72</v>
      </c>
      <c r="AO18" s="144">
        <v>26856</v>
      </c>
      <c r="AQ18" s="143" t="s">
        <v>72</v>
      </c>
      <c r="AR18" s="144">
        <v>18876</v>
      </c>
      <c r="AS18" s="144">
        <v>13</v>
      </c>
      <c r="AT18" s="144">
        <v>3</v>
      </c>
      <c r="AU18" s="144">
        <v>119</v>
      </c>
      <c r="AV18" s="144">
        <v>47</v>
      </c>
      <c r="AW18" s="144">
        <v>13519</v>
      </c>
      <c r="AX18" s="144">
        <v>2561</v>
      </c>
      <c r="AY18" s="144">
        <f t="shared" si="4"/>
        <v>16080</v>
      </c>
      <c r="AZ18" s="144">
        <v>1555</v>
      </c>
      <c r="BA18" s="144">
        <v>1059</v>
      </c>
      <c r="BB18" s="146">
        <f t="shared" si="1"/>
        <v>16262</v>
      </c>
      <c r="BC18" s="143" t="s">
        <v>72</v>
      </c>
      <c r="BD18" s="144">
        <v>18876</v>
      </c>
      <c r="BE18" s="144">
        <v>10480</v>
      </c>
      <c r="BF18" s="144">
        <v>10480</v>
      </c>
      <c r="BG18" s="144">
        <v>8691</v>
      </c>
      <c r="BH18" s="129">
        <f t="shared" si="5"/>
        <v>46.0425937698665</v>
      </c>
      <c r="BI18" s="143" t="s">
        <v>72</v>
      </c>
      <c r="BJ18" s="144">
        <v>181</v>
      </c>
      <c r="BK18" s="133">
        <v>181</v>
      </c>
      <c r="BL18" s="144">
        <v>312</v>
      </c>
      <c r="BM18" s="144">
        <v>290</v>
      </c>
      <c r="BN18" s="144">
        <f t="shared" si="6"/>
        <v>602</v>
      </c>
      <c r="BO18" s="143" t="s">
        <v>72</v>
      </c>
      <c r="BP18" s="144">
        <v>1896</v>
      </c>
      <c r="BR18" s="143" t="s">
        <v>72</v>
      </c>
      <c r="BS18" s="144">
        <v>210</v>
      </c>
      <c r="BT18" s="144">
        <v>76</v>
      </c>
      <c r="BU18" s="146">
        <f t="shared" si="7"/>
        <v>286</v>
      </c>
      <c r="BV18" s="143" t="s">
        <v>72</v>
      </c>
      <c r="BW18" s="144">
        <v>369</v>
      </c>
      <c r="BX18" s="144">
        <v>68</v>
      </c>
      <c r="BY18" s="146">
        <f t="shared" si="8"/>
        <v>437</v>
      </c>
      <c r="BZ18" s="140" t="s">
        <v>72</v>
      </c>
      <c r="CA18" s="135">
        <v>3492</v>
      </c>
      <c r="CB18" s="135">
        <f t="shared" si="9"/>
        <v>3884</v>
      </c>
      <c r="CC18" s="135">
        <v>197</v>
      </c>
      <c r="CD18" s="135">
        <v>311</v>
      </c>
      <c r="CE18" s="146">
        <f t="shared" si="10"/>
        <v>508</v>
      </c>
      <c r="CF18" s="140" t="s">
        <v>72</v>
      </c>
      <c r="CG18" s="135">
        <v>392</v>
      </c>
      <c r="CI18" s="143" t="s">
        <v>72</v>
      </c>
      <c r="CJ18" s="144">
        <v>202205</v>
      </c>
      <c r="CL18" s="143" t="s">
        <v>72</v>
      </c>
      <c r="CM18" s="144">
        <v>5409</v>
      </c>
      <c r="CO18" s="133">
        <v>347</v>
      </c>
      <c r="CQ18" s="129">
        <v>2479811115.0300002</v>
      </c>
      <c r="CS18" s="143" t="s">
        <v>72</v>
      </c>
      <c r="CT18" s="144">
        <v>202205</v>
      </c>
      <c r="CU18" s="144">
        <v>214314</v>
      </c>
      <c r="CV18" s="144">
        <v>130426</v>
      </c>
      <c r="CW18" s="144">
        <v>98521</v>
      </c>
      <c r="CX18" s="146">
        <f t="shared" si="11"/>
        <v>645466</v>
      </c>
      <c r="CZ18" s="129" t="s">
        <v>72</v>
      </c>
      <c r="DA18" s="129">
        <v>634945</v>
      </c>
      <c r="DB18" s="144">
        <v>202205</v>
      </c>
      <c r="DC18" s="167">
        <v>214314</v>
      </c>
      <c r="DD18" s="144">
        <v>119905</v>
      </c>
      <c r="DE18" s="144">
        <v>98521</v>
      </c>
      <c r="DG18" s="129" t="s">
        <v>72</v>
      </c>
      <c r="DH18" s="147">
        <v>20031</v>
      </c>
      <c r="DI18" s="129">
        <v>827</v>
      </c>
      <c r="DJ18" s="129">
        <f t="shared" si="12"/>
        <v>4.1286006689631076</v>
      </c>
      <c r="DN18" s="129" t="e">
        <f t="shared" si="13"/>
        <v>#DIV/0!</v>
      </c>
      <c r="DP18" s="137" t="s">
        <v>281</v>
      </c>
      <c r="DQ18" s="129">
        <v>7025</v>
      </c>
      <c r="DR18" s="129">
        <f t="shared" si="14"/>
        <v>11.772241992882563</v>
      </c>
      <c r="DT18" s="129" t="s">
        <v>281</v>
      </c>
      <c r="DU18" s="149">
        <v>72109</v>
      </c>
      <c r="DW18" s="129" t="s">
        <v>72</v>
      </c>
      <c r="DX18" s="129">
        <v>7766</v>
      </c>
      <c r="DY18" s="129">
        <f t="shared" si="15"/>
        <v>10.769806820230484</v>
      </c>
    </row>
    <row r="19" spans="1:129">
      <c r="A19" s="140" t="s">
        <v>73</v>
      </c>
      <c r="B19" s="135">
        <v>147</v>
      </c>
      <c r="C19" s="135">
        <v>4584471</v>
      </c>
      <c r="D19" s="141">
        <f t="shared" si="0"/>
        <v>3.206476821426071</v>
      </c>
      <c r="E19" s="131">
        <v>92.865304562345102</v>
      </c>
      <c r="F19" s="140" t="s">
        <v>73</v>
      </c>
      <c r="G19" s="135">
        <v>7535</v>
      </c>
      <c r="H19" s="135">
        <v>4042</v>
      </c>
      <c r="I19" s="135">
        <v>7256</v>
      </c>
      <c r="J19" s="135">
        <f t="shared" si="2"/>
        <v>18833</v>
      </c>
      <c r="K19" s="140" t="s">
        <v>73</v>
      </c>
      <c r="L19" s="135">
        <v>4526</v>
      </c>
      <c r="M19" s="135">
        <v>4309</v>
      </c>
      <c r="N19" s="135">
        <v>301</v>
      </c>
      <c r="P19" s="140" t="s">
        <v>73</v>
      </c>
      <c r="Q19" s="135">
        <v>10466</v>
      </c>
      <c r="R19" s="140" t="s">
        <v>73</v>
      </c>
      <c r="S19" s="135">
        <v>1537</v>
      </c>
      <c r="T19" s="135">
        <v>1392</v>
      </c>
      <c r="U19" s="135">
        <v>145</v>
      </c>
      <c r="V19" s="142">
        <f t="shared" si="3"/>
        <v>90.566037735849065</v>
      </c>
      <c r="X19" s="143" t="s">
        <v>73</v>
      </c>
      <c r="Y19" s="144">
        <v>2934</v>
      </c>
      <c r="Z19" s="144">
        <v>2836</v>
      </c>
      <c r="AA19" s="144">
        <v>98</v>
      </c>
      <c r="AB19" s="144">
        <v>0</v>
      </c>
      <c r="AD19" s="143" t="s">
        <v>73</v>
      </c>
      <c r="AE19" s="145">
        <v>16</v>
      </c>
      <c r="AF19" s="144">
        <v>5959</v>
      </c>
      <c r="AG19" s="144">
        <v>2639</v>
      </c>
      <c r="AH19" s="144">
        <v>3320</v>
      </c>
      <c r="AI19" s="144">
        <v>0</v>
      </c>
      <c r="AK19" s="143" t="s">
        <v>73</v>
      </c>
      <c r="AL19" s="144">
        <v>1950</v>
      </c>
      <c r="AN19" s="143" t="s">
        <v>73</v>
      </c>
      <c r="AO19" s="144">
        <v>5840</v>
      </c>
      <c r="AQ19" s="143" t="s">
        <v>73</v>
      </c>
      <c r="AR19" s="144">
        <v>4607</v>
      </c>
      <c r="AS19" s="144">
        <v>1289</v>
      </c>
      <c r="AT19" s="144">
        <v>198</v>
      </c>
      <c r="AU19" s="144">
        <v>214</v>
      </c>
      <c r="AV19" s="144">
        <v>24</v>
      </c>
      <c r="AW19" s="144">
        <v>1221</v>
      </c>
      <c r="AX19" s="144">
        <v>282</v>
      </c>
      <c r="AY19" s="144">
        <f t="shared" si="4"/>
        <v>1503</v>
      </c>
      <c r="AZ19" s="144">
        <v>602</v>
      </c>
      <c r="BA19" s="144">
        <v>777</v>
      </c>
      <c r="BB19" s="146">
        <f t="shared" si="1"/>
        <v>3228</v>
      </c>
      <c r="BC19" s="143" t="s">
        <v>73</v>
      </c>
      <c r="BD19" s="144">
        <v>4607</v>
      </c>
      <c r="BE19" s="144">
        <v>2026</v>
      </c>
      <c r="BF19" s="144">
        <v>1885</v>
      </c>
      <c r="BG19" s="144">
        <v>662</v>
      </c>
      <c r="BH19" s="129">
        <f t="shared" si="5"/>
        <v>14.369437812025179</v>
      </c>
      <c r="BI19" s="143" t="s">
        <v>73</v>
      </c>
      <c r="BJ19" s="144">
        <v>220</v>
      </c>
      <c r="BK19" s="133">
        <v>39</v>
      </c>
      <c r="BL19" s="144">
        <v>171</v>
      </c>
      <c r="BM19" s="144">
        <v>202</v>
      </c>
      <c r="BN19" s="144">
        <f t="shared" si="6"/>
        <v>373</v>
      </c>
      <c r="BO19" s="143" t="s">
        <v>73</v>
      </c>
      <c r="BP19" s="144">
        <v>1778</v>
      </c>
      <c r="BR19" s="143" t="s">
        <v>73</v>
      </c>
      <c r="BS19" s="144">
        <v>83</v>
      </c>
      <c r="BT19" s="144">
        <v>72</v>
      </c>
      <c r="BU19" s="146">
        <f t="shared" si="7"/>
        <v>155</v>
      </c>
      <c r="BV19" s="143" t="s">
        <v>73</v>
      </c>
      <c r="BW19" s="144">
        <v>606</v>
      </c>
      <c r="BX19" s="144">
        <v>60</v>
      </c>
      <c r="BY19" s="146">
        <f t="shared" si="8"/>
        <v>666</v>
      </c>
      <c r="BZ19" s="140" t="s">
        <v>73</v>
      </c>
      <c r="CA19" s="135">
        <v>1486</v>
      </c>
      <c r="CB19" s="135">
        <f t="shared" si="9"/>
        <v>1633</v>
      </c>
      <c r="CC19" s="135">
        <v>118</v>
      </c>
      <c r="CD19" s="135">
        <v>197</v>
      </c>
      <c r="CE19" s="146">
        <f t="shared" si="10"/>
        <v>315</v>
      </c>
      <c r="CF19" s="140" t="s">
        <v>73</v>
      </c>
      <c r="CG19" s="135">
        <v>147</v>
      </c>
      <c r="CI19" s="143" t="s">
        <v>73</v>
      </c>
      <c r="CJ19" s="144">
        <v>35306</v>
      </c>
      <c r="CL19" s="143" t="s">
        <v>73</v>
      </c>
      <c r="CM19" s="144">
        <v>2484</v>
      </c>
      <c r="CO19" s="133">
        <v>129</v>
      </c>
      <c r="CQ19" s="129">
        <v>968003057.33000004</v>
      </c>
      <c r="CS19" s="143" t="s">
        <v>73</v>
      </c>
      <c r="CT19" s="144">
        <v>35306</v>
      </c>
      <c r="CU19" s="144">
        <v>11498</v>
      </c>
      <c r="CV19" s="144">
        <v>1832</v>
      </c>
      <c r="CW19" s="144">
        <v>21976</v>
      </c>
      <c r="CX19" s="146">
        <f t="shared" si="11"/>
        <v>70612</v>
      </c>
      <c r="CZ19" s="129" t="s">
        <v>73</v>
      </c>
      <c r="DA19" s="129">
        <v>69750</v>
      </c>
      <c r="DB19" s="144">
        <v>34875</v>
      </c>
      <c r="DC19" s="167">
        <v>11355</v>
      </c>
      <c r="DD19" s="144">
        <v>1824</v>
      </c>
      <c r="DE19" s="144">
        <v>21696</v>
      </c>
      <c r="DG19" s="129" t="s">
        <v>73</v>
      </c>
      <c r="DH19" s="147">
        <v>2836</v>
      </c>
      <c r="DI19" s="129">
        <v>205</v>
      </c>
      <c r="DJ19" s="129">
        <f t="shared" si="12"/>
        <v>7.2284908321579691</v>
      </c>
      <c r="DK19" s="148">
        <v>16</v>
      </c>
      <c r="DL19" s="149">
        <v>554</v>
      </c>
      <c r="DM19" s="129">
        <v>24.910071942446042</v>
      </c>
      <c r="DN19" s="129">
        <f t="shared" si="13"/>
        <v>1.3047817386566731E-2</v>
      </c>
      <c r="DP19" s="137" t="s">
        <v>282</v>
      </c>
      <c r="DQ19" s="129">
        <v>4417</v>
      </c>
      <c r="DR19" s="129">
        <f t="shared" si="14"/>
        <v>4.6411591577994118</v>
      </c>
      <c r="DT19" s="129" t="s">
        <v>282</v>
      </c>
      <c r="DU19" s="149">
        <v>16001</v>
      </c>
      <c r="DW19" s="129" t="s">
        <v>73</v>
      </c>
      <c r="DX19" s="129">
        <v>712</v>
      </c>
      <c r="DY19" s="129">
        <f t="shared" si="15"/>
        <v>4.4497218923817261</v>
      </c>
    </row>
    <row r="20" spans="1:129">
      <c r="A20" s="140" t="s">
        <v>74</v>
      </c>
      <c r="B20" s="135">
        <v>87</v>
      </c>
      <c r="C20" s="135">
        <v>1903811</v>
      </c>
      <c r="D20" s="141">
        <f t="shared" si="0"/>
        <v>4.5697813490940016</v>
      </c>
      <c r="E20" s="131">
        <v>92.578195268451694</v>
      </c>
      <c r="F20" s="140" t="s">
        <v>74</v>
      </c>
      <c r="G20" s="135">
        <v>1880</v>
      </c>
      <c r="H20" s="135">
        <v>2648</v>
      </c>
      <c r="I20" s="135">
        <v>399</v>
      </c>
      <c r="J20" s="135">
        <f t="shared" si="2"/>
        <v>4927</v>
      </c>
      <c r="K20" s="140" t="s">
        <v>74</v>
      </c>
      <c r="L20" s="135">
        <v>137</v>
      </c>
      <c r="M20" s="135">
        <v>80</v>
      </c>
      <c r="N20" s="135">
        <v>57</v>
      </c>
      <c r="P20" s="140" t="s">
        <v>74</v>
      </c>
      <c r="Q20" s="135">
        <v>2319</v>
      </c>
      <c r="R20" s="140" t="s">
        <v>74</v>
      </c>
      <c r="S20" s="135">
        <v>321</v>
      </c>
      <c r="T20" s="135">
        <v>200</v>
      </c>
      <c r="U20" s="135">
        <v>121</v>
      </c>
      <c r="V20" s="142">
        <f t="shared" si="3"/>
        <v>62.305295950155759</v>
      </c>
      <c r="X20" s="143" t="s">
        <v>74</v>
      </c>
      <c r="Y20" s="144">
        <v>1726</v>
      </c>
      <c r="Z20" s="144">
        <v>1458</v>
      </c>
      <c r="AA20" s="144">
        <v>268</v>
      </c>
      <c r="AB20" s="144">
        <v>0</v>
      </c>
      <c r="AD20" s="143" t="s">
        <v>74</v>
      </c>
      <c r="AE20" s="145">
        <v>5</v>
      </c>
      <c r="AF20" s="144">
        <v>2508</v>
      </c>
      <c r="AG20" s="144">
        <v>1201</v>
      </c>
      <c r="AH20" s="144">
        <v>1307</v>
      </c>
      <c r="AI20" s="144">
        <v>0</v>
      </c>
      <c r="AK20" s="143" t="s">
        <v>74</v>
      </c>
      <c r="AL20" s="144">
        <v>1068</v>
      </c>
      <c r="AN20" s="143" t="s">
        <v>74</v>
      </c>
      <c r="AO20" s="144">
        <v>3698</v>
      </c>
      <c r="AQ20" s="143" t="s">
        <v>74</v>
      </c>
      <c r="AR20" s="144">
        <v>6517</v>
      </c>
      <c r="AS20" s="144">
        <v>1</v>
      </c>
      <c r="AT20" s="144">
        <v>0</v>
      </c>
      <c r="AU20" s="144">
        <v>215</v>
      </c>
      <c r="AV20" s="144">
        <v>79</v>
      </c>
      <c r="AW20" s="144">
        <v>4698</v>
      </c>
      <c r="AX20" s="144">
        <v>934</v>
      </c>
      <c r="AY20" s="144">
        <f t="shared" si="4"/>
        <v>5632</v>
      </c>
      <c r="AZ20" s="144">
        <v>294</v>
      </c>
      <c r="BA20" s="144">
        <v>296</v>
      </c>
      <c r="BB20" s="146">
        <f t="shared" si="1"/>
        <v>5927</v>
      </c>
      <c r="BC20" s="143" t="s">
        <v>74</v>
      </c>
      <c r="BD20" s="144">
        <v>6517</v>
      </c>
      <c r="BE20" s="144">
        <v>5927</v>
      </c>
      <c r="BF20" s="144">
        <v>2871</v>
      </c>
      <c r="BG20" s="144">
        <v>2146</v>
      </c>
      <c r="BH20" s="129">
        <f t="shared" si="5"/>
        <v>32.929261930336047</v>
      </c>
      <c r="BI20" s="143" t="s">
        <v>74</v>
      </c>
      <c r="BJ20" s="144">
        <v>73</v>
      </c>
      <c r="BK20" s="133">
        <v>28</v>
      </c>
      <c r="BL20" s="144">
        <v>78</v>
      </c>
      <c r="BM20" s="144">
        <v>141</v>
      </c>
      <c r="BN20" s="144">
        <f t="shared" si="6"/>
        <v>219</v>
      </c>
      <c r="BO20" s="143" t="s">
        <v>74</v>
      </c>
      <c r="BP20" s="144">
        <v>483</v>
      </c>
      <c r="BR20" s="143" t="s">
        <v>74</v>
      </c>
      <c r="BS20" s="144">
        <v>70</v>
      </c>
      <c r="BT20" s="144">
        <v>36</v>
      </c>
      <c r="BU20" s="146">
        <f t="shared" si="7"/>
        <v>106</v>
      </c>
      <c r="BV20" s="143" t="s">
        <v>74</v>
      </c>
      <c r="BW20" s="144">
        <v>11</v>
      </c>
      <c r="BX20" s="144">
        <v>3</v>
      </c>
      <c r="BY20" s="146">
        <f t="shared" si="8"/>
        <v>14</v>
      </c>
      <c r="BZ20" s="140" t="s">
        <v>74</v>
      </c>
      <c r="CA20" s="135">
        <v>1149</v>
      </c>
      <c r="CB20" s="135">
        <f t="shared" si="9"/>
        <v>1236</v>
      </c>
      <c r="CC20" s="135">
        <v>62</v>
      </c>
      <c r="CD20" s="135">
        <v>156</v>
      </c>
      <c r="CE20" s="146">
        <f t="shared" si="10"/>
        <v>218</v>
      </c>
      <c r="CF20" s="140" t="s">
        <v>74</v>
      </c>
      <c r="CG20" s="135">
        <v>87</v>
      </c>
      <c r="CI20" s="143" t="s">
        <v>74</v>
      </c>
      <c r="CJ20" s="144">
        <v>25259</v>
      </c>
      <c r="CL20" s="143" t="s">
        <v>74</v>
      </c>
      <c r="CM20" s="144">
        <v>1568</v>
      </c>
      <c r="CO20" s="133">
        <v>71</v>
      </c>
      <c r="CQ20" s="129">
        <v>412229596.06999999</v>
      </c>
      <c r="CS20" s="143" t="s">
        <v>74</v>
      </c>
      <c r="CT20" s="144">
        <v>55686</v>
      </c>
      <c r="CU20" s="144">
        <v>34984</v>
      </c>
      <c r="CV20" s="144">
        <v>4118</v>
      </c>
      <c r="CW20" s="144">
        <v>58559</v>
      </c>
      <c r="CX20" s="146">
        <f t="shared" si="11"/>
        <v>153347</v>
      </c>
      <c r="CZ20" s="129" t="s">
        <v>74</v>
      </c>
      <c r="DA20" s="129">
        <v>57344</v>
      </c>
      <c r="DB20" s="144">
        <v>20386</v>
      </c>
      <c r="DC20" s="167">
        <v>12007</v>
      </c>
      <c r="DD20" s="144">
        <v>3840</v>
      </c>
      <c r="DE20" s="144">
        <v>21111</v>
      </c>
      <c r="DG20" s="129" t="s">
        <v>74</v>
      </c>
      <c r="DH20" s="147">
        <v>1658</v>
      </c>
      <c r="DI20" s="129">
        <v>153</v>
      </c>
      <c r="DJ20" s="129">
        <f t="shared" si="12"/>
        <v>9.227985524728588</v>
      </c>
      <c r="DN20" s="129" t="e">
        <f t="shared" si="13"/>
        <v>#DIV/0!</v>
      </c>
      <c r="DP20" s="137" t="s">
        <v>283</v>
      </c>
      <c r="DQ20" s="129">
        <v>1545</v>
      </c>
      <c r="DR20" s="129">
        <f t="shared" si="14"/>
        <v>9.9029126213592225</v>
      </c>
      <c r="DT20" s="129" t="s">
        <v>283</v>
      </c>
      <c r="DU20" s="149">
        <v>20568</v>
      </c>
      <c r="DW20" s="129" t="s">
        <v>74</v>
      </c>
      <c r="DX20" s="129">
        <v>592</v>
      </c>
      <c r="DY20" s="129">
        <f t="shared" si="15"/>
        <v>2.8782574873590043</v>
      </c>
    </row>
    <row r="21" spans="1:129">
      <c r="A21" s="140" t="s">
        <v>75</v>
      </c>
      <c r="B21" s="135">
        <v>49</v>
      </c>
      <c r="C21" s="135">
        <v>1181050</v>
      </c>
      <c r="D21" s="141">
        <f t="shared" si="0"/>
        <v>4.1488505990432243</v>
      </c>
      <c r="E21" s="131">
        <v>89.271726205571198</v>
      </c>
      <c r="F21" s="140" t="s">
        <v>75</v>
      </c>
      <c r="G21" s="135">
        <v>3978</v>
      </c>
      <c r="H21" s="135">
        <v>1758</v>
      </c>
      <c r="I21" s="135">
        <v>2587</v>
      </c>
      <c r="J21" s="135">
        <f t="shared" si="2"/>
        <v>8323</v>
      </c>
      <c r="K21" s="140" t="s">
        <v>75</v>
      </c>
      <c r="L21" s="135">
        <v>3316</v>
      </c>
      <c r="M21" s="135">
        <v>2385</v>
      </c>
      <c r="N21" s="135">
        <v>1653</v>
      </c>
      <c r="P21" s="140" t="s">
        <v>75</v>
      </c>
      <c r="Q21" s="135">
        <v>4030</v>
      </c>
      <c r="R21" s="140" t="s">
        <v>75</v>
      </c>
      <c r="S21" s="135">
        <v>225</v>
      </c>
      <c r="T21" s="135">
        <v>198</v>
      </c>
      <c r="U21" s="135">
        <v>27</v>
      </c>
      <c r="V21" s="142">
        <f t="shared" si="3"/>
        <v>88</v>
      </c>
      <c r="X21" s="143" t="s">
        <v>75</v>
      </c>
      <c r="Y21" s="144">
        <v>2909</v>
      </c>
      <c r="Z21" s="144">
        <v>2804</v>
      </c>
      <c r="AA21" s="144">
        <v>90</v>
      </c>
      <c r="AB21" s="144">
        <v>15</v>
      </c>
      <c r="AD21" s="143" t="s">
        <v>75</v>
      </c>
      <c r="AE21" s="145">
        <v>1</v>
      </c>
      <c r="AF21" s="144">
        <v>962</v>
      </c>
      <c r="AG21" s="144">
        <v>0</v>
      </c>
      <c r="AH21" s="144">
        <v>0</v>
      </c>
      <c r="AI21" s="144">
        <v>962</v>
      </c>
      <c r="AK21" s="143" t="s">
        <v>75</v>
      </c>
      <c r="AL21" s="144">
        <v>300</v>
      </c>
      <c r="AN21" s="143" t="s">
        <v>75</v>
      </c>
      <c r="AO21" s="144">
        <v>2679</v>
      </c>
      <c r="AQ21" s="143" t="s">
        <v>75</v>
      </c>
      <c r="AR21" s="144">
        <v>1379</v>
      </c>
      <c r="AS21" s="144">
        <v>58</v>
      </c>
      <c r="AT21" s="144">
        <v>0</v>
      </c>
      <c r="AU21" s="144">
        <v>64</v>
      </c>
      <c r="AV21" s="144">
        <v>5</v>
      </c>
      <c r="AW21" s="144">
        <v>872</v>
      </c>
      <c r="AX21" s="144">
        <v>65</v>
      </c>
      <c r="AY21" s="144">
        <f t="shared" si="4"/>
        <v>937</v>
      </c>
      <c r="AZ21" s="144">
        <v>156</v>
      </c>
      <c r="BA21" s="144">
        <v>159</v>
      </c>
      <c r="BB21" s="146">
        <f t="shared" si="1"/>
        <v>1064</v>
      </c>
      <c r="BC21" s="143" t="s">
        <v>75</v>
      </c>
      <c r="BD21" s="144">
        <v>1379</v>
      </c>
      <c r="BE21" s="144">
        <v>1379</v>
      </c>
      <c r="BF21" s="144">
        <v>302</v>
      </c>
      <c r="BG21" s="144">
        <v>245</v>
      </c>
      <c r="BH21" s="129">
        <f t="shared" si="5"/>
        <v>17.766497461928935</v>
      </c>
      <c r="BI21" s="143" t="s">
        <v>75</v>
      </c>
      <c r="BJ21" s="144">
        <v>64</v>
      </c>
      <c r="BK21" s="133">
        <v>36</v>
      </c>
      <c r="BL21" s="144">
        <v>65</v>
      </c>
      <c r="BM21" s="144">
        <v>67</v>
      </c>
      <c r="BN21" s="144">
        <f t="shared" si="6"/>
        <v>132</v>
      </c>
      <c r="BO21" s="143" t="s">
        <v>75</v>
      </c>
      <c r="BP21" s="144">
        <v>720</v>
      </c>
      <c r="BR21" s="143" t="s">
        <v>75</v>
      </c>
      <c r="BS21" s="144">
        <v>25</v>
      </c>
      <c r="BT21" s="144">
        <v>7</v>
      </c>
      <c r="BU21" s="146">
        <f t="shared" si="7"/>
        <v>32</v>
      </c>
      <c r="BV21" s="143" t="s">
        <v>75</v>
      </c>
      <c r="BW21" s="144">
        <v>225</v>
      </c>
      <c r="BX21" s="144">
        <v>9</v>
      </c>
      <c r="BY21" s="146">
        <f t="shared" si="8"/>
        <v>234</v>
      </c>
      <c r="BZ21" s="140" t="s">
        <v>75</v>
      </c>
      <c r="CA21" s="135">
        <v>628</v>
      </c>
      <c r="CB21" s="135">
        <f t="shared" si="9"/>
        <v>677</v>
      </c>
      <c r="CC21" s="135">
        <v>37</v>
      </c>
      <c r="CD21" s="135">
        <v>80</v>
      </c>
      <c r="CE21" s="146">
        <f t="shared" si="10"/>
        <v>117</v>
      </c>
      <c r="CF21" s="140" t="s">
        <v>75</v>
      </c>
      <c r="CG21" s="135">
        <v>49</v>
      </c>
      <c r="CI21" s="143" t="s">
        <v>75</v>
      </c>
      <c r="CJ21" s="144">
        <v>6652</v>
      </c>
      <c r="CL21" s="143" t="s">
        <v>75</v>
      </c>
      <c r="CM21" s="144">
        <v>1197</v>
      </c>
      <c r="CO21" s="133">
        <v>32</v>
      </c>
      <c r="CQ21" s="129">
        <v>364549744.27999997</v>
      </c>
      <c r="CS21" s="143" t="s">
        <v>75</v>
      </c>
      <c r="CT21" s="144">
        <v>6652</v>
      </c>
      <c r="CU21" s="144">
        <v>8319</v>
      </c>
      <c r="CV21" s="144">
        <v>181</v>
      </c>
      <c r="CW21" s="144">
        <v>290</v>
      </c>
      <c r="CX21" s="146">
        <f t="shared" si="11"/>
        <v>15442</v>
      </c>
      <c r="CZ21" s="129" t="s">
        <v>75</v>
      </c>
      <c r="DA21" s="129">
        <v>15282</v>
      </c>
      <c r="DB21" s="144">
        <v>6577</v>
      </c>
      <c r="DC21" s="167">
        <v>8237</v>
      </c>
      <c r="DD21" s="144">
        <v>180</v>
      </c>
      <c r="DE21" s="144">
        <v>288</v>
      </c>
      <c r="DG21" s="129" t="s">
        <v>75</v>
      </c>
      <c r="DH21" s="147">
        <v>2819</v>
      </c>
      <c r="DI21" s="129">
        <v>88</v>
      </c>
      <c r="DJ21" s="129">
        <f t="shared" si="12"/>
        <v>3.1216743526073074</v>
      </c>
      <c r="DK21" s="148">
        <v>18</v>
      </c>
      <c r="DL21" s="149">
        <v>71</v>
      </c>
      <c r="DM21" s="129">
        <v>23.432343234323433</v>
      </c>
      <c r="DN21" s="129">
        <f t="shared" si="13"/>
        <v>4.3967244402919825E-2</v>
      </c>
      <c r="DP21" s="137" t="s">
        <v>284</v>
      </c>
      <c r="DQ21" s="129">
        <v>338</v>
      </c>
      <c r="DR21" s="129">
        <f t="shared" si="14"/>
        <v>26.035502958579883</v>
      </c>
      <c r="DT21" s="129" t="s">
        <v>284</v>
      </c>
      <c r="DU21" s="149">
        <v>1468</v>
      </c>
      <c r="DW21" s="129" t="s">
        <v>75</v>
      </c>
      <c r="DX21" s="129">
        <v>781</v>
      </c>
      <c r="DY21" s="129">
        <f t="shared" si="15"/>
        <v>53.201634877384194</v>
      </c>
    </row>
    <row r="22" spans="1:129">
      <c r="A22" s="140" t="s">
        <v>76</v>
      </c>
      <c r="B22" s="135">
        <v>130</v>
      </c>
      <c r="C22" s="135">
        <v>5119504</v>
      </c>
      <c r="D22" s="141">
        <f t="shared" si="0"/>
        <v>2.5393084955105025</v>
      </c>
      <c r="E22" s="131">
        <v>92.775015156826498</v>
      </c>
      <c r="F22" s="140" t="s">
        <v>76</v>
      </c>
      <c r="G22" s="135">
        <v>11957</v>
      </c>
      <c r="H22" s="135">
        <v>10250</v>
      </c>
      <c r="I22" s="135">
        <v>6581</v>
      </c>
      <c r="J22" s="135">
        <f t="shared" si="2"/>
        <v>28788</v>
      </c>
      <c r="K22" s="140" t="s">
        <v>76</v>
      </c>
      <c r="L22" s="135">
        <v>3262</v>
      </c>
      <c r="M22" s="135">
        <v>2825</v>
      </c>
      <c r="N22" s="135">
        <v>437</v>
      </c>
      <c r="P22" s="140" t="s">
        <v>76</v>
      </c>
      <c r="Q22" s="135">
        <v>6547</v>
      </c>
      <c r="R22" s="140" t="s">
        <v>76</v>
      </c>
      <c r="S22" s="135">
        <v>2538</v>
      </c>
      <c r="T22" s="135">
        <v>2198</v>
      </c>
      <c r="U22" s="135">
        <v>334</v>
      </c>
      <c r="V22" s="142">
        <f t="shared" si="3"/>
        <v>86.603624901497241</v>
      </c>
      <c r="X22" s="143" t="s">
        <v>76</v>
      </c>
      <c r="Y22" s="144">
        <v>3292</v>
      </c>
      <c r="Z22" s="144">
        <v>2306</v>
      </c>
      <c r="AA22" s="144">
        <v>924</v>
      </c>
      <c r="AB22" s="144">
        <v>62</v>
      </c>
      <c r="AD22" s="143" t="s">
        <v>76</v>
      </c>
      <c r="AE22" s="145">
        <v>3</v>
      </c>
      <c r="AF22" s="144">
        <v>6855</v>
      </c>
      <c r="AG22" s="144">
        <v>4763</v>
      </c>
      <c r="AH22" s="144">
        <v>2092</v>
      </c>
      <c r="AI22" s="144">
        <v>0</v>
      </c>
      <c r="AK22" s="143" t="s">
        <v>76</v>
      </c>
      <c r="AL22" s="144">
        <v>1256</v>
      </c>
      <c r="AN22" s="143" t="s">
        <v>76</v>
      </c>
      <c r="AO22" s="144">
        <v>7841</v>
      </c>
      <c r="AQ22" s="143" t="s">
        <v>76</v>
      </c>
      <c r="AR22" s="144">
        <v>5885</v>
      </c>
      <c r="AS22" s="144">
        <v>7</v>
      </c>
      <c r="AT22" s="144">
        <v>0</v>
      </c>
      <c r="AU22" s="144">
        <v>180</v>
      </c>
      <c r="AV22" s="144">
        <v>11</v>
      </c>
      <c r="AW22" s="144">
        <v>4126</v>
      </c>
      <c r="AX22" s="144">
        <v>760</v>
      </c>
      <c r="AY22" s="144">
        <f t="shared" si="4"/>
        <v>4886</v>
      </c>
      <c r="AZ22" s="144">
        <v>427</v>
      </c>
      <c r="BA22" s="144">
        <v>374</v>
      </c>
      <c r="BB22" s="146">
        <f t="shared" si="1"/>
        <v>5084</v>
      </c>
      <c r="BC22" s="143" t="s">
        <v>76</v>
      </c>
      <c r="BD22" s="144">
        <v>5885</v>
      </c>
      <c r="BE22" s="144">
        <v>2857</v>
      </c>
      <c r="BF22" s="144">
        <v>1938</v>
      </c>
      <c r="BG22" s="144">
        <v>1269</v>
      </c>
      <c r="BH22" s="129">
        <f t="shared" si="5"/>
        <v>21.563296516567547</v>
      </c>
      <c r="BI22" s="143" t="s">
        <v>76</v>
      </c>
      <c r="BJ22" s="144">
        <v>209</v>
      </c>
      <c r="BK22" s="133">
        <v>150</v>
      </c>
      <c r="BL22" s="144">
        <v>106</v>
      </c>
      <c r="BM22" s="144">
        <v>76</v>
      </c>
      <c r="BN22" s="144">
        <f t="shared" si="6"/>
        <v>182</v>
      </c>
      <c r="BO22" s="143" t="s">
        <v>76</v>
      </c>
      <c r="BP22" s="144">
        <v>1500</v>
      </c>
      <c r="BR22" s="143" t="s">
        <v>76</v>
      </c>
      <c r="BS22" s="144">
        <v>202</v>
      </c>
      <c r="BT22" s="144">
        <v>232</v>
      </c>
      <c r="BU22" s="146">
        <f t="shared" si="7"/>
        <v>434</v>
      </c>
      <c r="BV22" s="143" t="s">
        <v>76</v>
      </c>
      <c r="BW22" s="144">
        <v>606</v>
      </c>
      <c r="BX22" s="144">
        <v>136</v>
      </c>
      <c r="BY22" s="146">
        <f t="shared" si="8"/>
        <v>742</v>
      </c>
      <c r="BZ22" s="140" t="s">
        <v>76</v>
      </c>
      <c r="CA22" s="135">
        <v>1023</v>
      </c>
      <c r="CB22" s="135">
        <f t="shared" si="9"/>
        <v>1153</v>
      </c>
      <c r="CC22" s="135">
        <v>164</v>
      </c>
      <c r="CD22" s="135">
        <v>196</v>
      </c>
      <c r="CE22" s="146">
        <f t="shared" si="10"/>
        <v>360</v>
      </c>
      <c r="CF22" s="140" t="s">
        <v>76</v>
      </c>
      <c r="CG22" s="135">
        <v>130</v>
      </c>
      <c r="CI22" s="143" t="s">
        <v>76</v>
      </c>
      <c r="CJ22" s="144">
        <v>72350</v>
      </c>
      <c r="CL22" s="143" t="s">
        <v>76</v>
      </c>
      <c r="CM22" s="144">
        <v>3903</v>
      </c>
      <c r="CO22" s="133">
        <v>115</v>
      </c>
      <c r="CQ22" s="129">
        <v>2231376030</v>
      </c>
      <c r="CS22" s="143" t="s">
        <v>76</v>
      </c>
      <c r="CT22" s="144">
        <v>70040</v>
      </c>
      <c r="CU22" s="144">
        <v>45433</v>
      </c>
      <c r="CV22" s="144">
        <v>43978</v>
      </c>
      <c r="CW22" s="144">
        <v>24607</v>
      </c>
      <c r="CX22" s="146">
        <f t="shared" si="11"/>
        <v>184058</v>
      </c>
      <c r="CZ22" s="129" t="s">
        <v>76</v>
      </c>
      <c r="DA22" s="129">
        <v>190128</v>
      </c>
      <c r="DB22" s="144">
        <v>72350</v>
      </c>
      <c r="DC22" s="167">
        <v>46891</v>
      </c>
      <c r="DD22" s="144">
        <v>45428</v>
      </c>
      <c r="DE22" s="144">
        <v>25459</v>
      </c>
      <c r="DG22" s="129" t="s">
        <v>76</v>
      </c>
      <c r="DH22" s="147">
        <v>2787</v>
      </c>
      <c r="DI22" s="129">
        <v>240</v>
      </c>
      <c r="DJ22" s="129">
        <f t="shared" si="12"/>
        <v>8.611410118406889</v>
      </c>
      <c r="DK22" s="148">
        <v>19</v>
      </c>
      <c r="DL22" s="149">
        <v>100</v>
      </c>
      <c r="DM22" s="129">
        <v>65.359477124183002</v>
      </c>
      <c r="DN22" s="129">
        <f t="shared" si="13"/>
        <v>8.6114101184068884E-2</v>
      </c>
      <c r="DP22" s="137" t="s">
        <v>285</v>
      </c>
      <c r="DQ22" s="129">
        <v>1970</v>
      </c>
      <c r="DR22" s="129">
        <f t="shared" si="14"/>
        <v>12.182741116751268</v>
      </c>
      <c r="DT22" s="129" t="s">
        <v>285</v>
      </c>
      <c r="DU22" s="149">
        <v>14534</v>
      </c>
      <c r="DW22" s="129" t="s">
        <v>76</v>
      </c>
      <c r="DX22" s="129">
        <v>788</v>
      </c>
      <c r="DY22" s="129">
        <f t="shared" si="15"/>
        <v>5.4217696435943301</v>
      </c>
    </row>
    <row r="23" spans="1:129">
      <c r="A23" s="140" t="s">
        <v>77</v>
      </c>
      <c r="B23" s="135">
        <v>162</v>
      </c>
      <c r="C23" s="135">
        <v>3967889</v>
      </c>
      <c r="D23" s="141">
        <f t="shared" si="0"/>
        <v>4.0827755010283804</v>
      </c>
      <c r="E23" s="131">
        <v>94.368092495315807</v>
      </c>
      <c r="F23" s="140" t="s">
        <v>77</v>
      </c>
      <c r="G23" s="135">
        <v>4070</v>
      </c>
      <c r="H23" s="135">
        <v>970</v>
      </c>
      <c r="I23" s="135" t="s">
        <v>56</v>
      </c>
      <c r="J23" s="135">
        <f t="shared" si="2"/>
        <v>5040</v>
      </c>
      <c r="K23" s="140" t="s">
        <v>77</v>
      </c>
      <c r="L23" s="135">
        <v>2609</v>
      </c>
      <c r="M23" s="135">
        <v>2236</v>
      </c>
      <c r="N23" s="135">
        <v>373</v>
      </c>
      <c r="P23" s="140" t="s">
        <v>77</v>
      </c>
      <c r="Q23" s="135">
        <v>5002</v>
      </c>
      <c r="R23" s="140" t="s">
        <v>77</v>
      </c>
      <c r="S23" s="135">
        <v>662</v>
      </c>
      <c r="T23" s="135">
        <v>622</v>
      </c>
      <c r="U23" s="135">
        <v>40</v>
      </c>
      <c r="V23" s="142">
        <f t="shared" si="3"/>
        <v>93.957703927492446</v>
      </c>
      <c r="X23" s="143" t="s">
        <v>77</v>
      </c>
      <c r="Y23" s="144">
        <v>3156</v>
      </c>
      <c r="Z23" s="144">
        <v>2541</v>
      </c>
      <c r="AA23" s="144">
        <v>517</v>
      </c>
      <c r="AB23" s="144">
        <v>98</v>
      </c>
      <c r="AD23" s="143" t="s">
        <v>77</v>
      </c>
      <c r="AE23" s="145">
        <v>15</v>
      </c>
      <c r="AF23" s="144">
        <v>3909</v>
      </c>
      <c r="AG23" s="144">
        <v>1089</v>
      </c>
      <c r="AH23" s="144">
        <v>1475</v>
      </c>
      <c r="AI23" s="144">
        <v>1345</v>
      </c>
      <c r="AK23" s="143" t="s">
        <v>77</v>
      </c>
      <c r="AL23" s="144">
        <v>365</v>
      </c>
      <c r="AN23" s="143" t="s">
        <v>77</v>
      </c>
      <c r="AO23" s="144">
        <v>4008</v>
      </c>
      <c r="AQ23" s="143" t="s">
        <v>77</v>
      </c>
      <c r="AR23" s="144">
        <v>8444</v>
      </c>
      <c r="AS23" s="144">
        <v>228</v>
      </c>
      <c r="AT23" s="144">
        <v>78</v>
      </c>
      <c r="AU23" s="144">
        <v>0</v>
      </c>
      <c r="AV23" s="144">
        <v>0</v>
      </c>
      <c r="AW23" s="144">
        <v>5862</v>
      </c>
      <c r="AX23" s="144">
        <v>1290</v>
      </c>
      <c r="AY23" s="144">
        <f t="shared" si="4"/>
        <v>7152</v>
      </c>
      <c r="AZ23" s="144">
        <v>439</v>
      </c>
      <c r="BA23" s="144">
        <v>547</v>
      </c>
      <c r="BB23" s="146">
        <f t="shared" si="1"/>
        <v>7458</v>
      </c>
      <c r="BC23" s="143" t="s">
        <v>77</v>
      </c>
      <c r="BD23" s="144">
        <v>8444</v>
      </c>
      <c r="BE23" s="144">
        <v>1063</v>
      </c>
      <c r="BF23" s="144">
        <v>1063</v>
      </c>
      <c r="BG23" s="144">
        <v>873</v>
      </c>
      <c r="BH23" s="129">
        <f t="shared" si="5"/>
        <v>10.338702036949313</v>
      </c>
      <c r="BI23" s="143" t="s">
        <v>77</v>
      </c>
      <c r="BJ23" s="144">
        <v>111</v>
      </c>
      <c r="BK23" s="133">
        <v>30</v>
      </c>
      <c r="BL23" s="144">
        <v>179</v>
      </c>
      <c r="BM23" s="144">
        <v>141</v>
      </c>
      <c r="BN23" s="144">
        <f t="shared" si="6"/>
        <v>320</v>
      </c>
      <c r="BO23" s="143" t="s">
        <v>77</v>
      </c>
      <c r="BP23" s="144">
        <v>908</v>
      </c>
      <c r="BR23" s="143" t="s">
        <v>77</v>
      </c>
      <c r="BS23" s="144">
        <v>73</v>
      </c>
      <c r="BT23" s="144">
        <v>34</v>
      </c>
      <c r="BU23" s="146">
        <f t="shared" si="7"/>
        <v>107</v>
      </c>
      <c r="BV23" s="143" t="s">
        <v>77</v>
      </c>
      <c r="BW23" s="144">
        <v>122</v>
      </c>
      <c r="BX23" s="144">
        <v>12</v>
      </c>
      <c r="BY23" s="146">
        <f t="shared" si="8"/>
        <v>134</v>
      </c>
      <c r="BZ23" s="140" t="s">
        <v>77</v>
      </c>
      <c r="CA23" s="135">
        <v>1450</v>
      </c>
      <c r="CB23" s="135">
        <f t="shared" si="9"/>
        <v>1612</v>
      </c>
      <c r="CC23" s="135">
        <v>85</v>
      </c>
      <c r="CD23" s="135">
        <v>96</v>
      </c>
      <c r="CE23" s="146">
        <f t="shared" si="10"/>
        <v>181</v>
      </c>
      <c r="CF23" s="140" t="s">
        <v>77</v>
      </c>
      <c r="CG23" s="135">
        <v>162</v>
      </c>
      <c r="CI23" s="143" t="s">
        <v>77</v>
      </c>
      <c r="CJ23" s="144">
        <v>34304</v>
      </c>
      <c r="CL23" s="143" t="s">
        <v>77</v>
      </c>
      <c r="CM23" s="144">
        <v>2658</v>
      </c>
      <c r="CO23" s="133">
        <v>138</v>
      </c>
      <c r="CQ23" s="129">
        <v>667500267.01999998</v>
      </c>
      <c r="CS23" s="143" t="s">
        <v>77</v>
      </c>
      <c r="CT23" s="144">
        <v>39632</v>
      </c>
      <c r="CU23" s="144">
        <v>21860</v>
      </c>
      <c r="CV23" s="144">
        <v>1045</v>
      </c>
      <c r="CW23" s="144">
        <v>17313</v>
      </c>
      <c r="CX23" s="146">
        <f t="shared" si="11"/>
        <v>79850</v>
      </c>
      <c r="CZ23" s="129" t="s">
        <v>77</v>
      </c>
      <c r="DA23" s="129">
        <v>34102</v>
      </c>
      <c r="DB23" s="144">
        <v>34102</v>
      </c>
      <c r="DC23" s="167">
        <v>0</v>
      </c>
      <c r="DD23" s="144">
        <v>0</v>
      </c>
      <c r="DE23" s="144">
        <v>0</v>
      </c>
      <c r="DG23" s="129" t="s">
        <v>77</v>
      </c>
      <c r="DH23" s="147">
        <v>2764</v>
      </c>
      <c r="DI23" s="129">
        <v>281</v>
      </c>
      <c r="DJ23" s="129">
        <f t="shared" si="12"/>
        <v>10.16642547033285</v>
      </c>
      <c r="DK23" s="148">
        <v>20</v>
      </c>
      <c r="DL23" s="149">
        <v>166</v>
      </c>
      <c r="DM23" s="129">
        <v>8.8344864289515694</v>
      </c>
      <c r="DN23" s="129">
        <f t="shared" si="13"/>
        <v>6.1243526929715963E-2</v>
      </c>
      <c r="DP23" s="137" t="s">
        <v>286</v>
      </c>
      <c r="DQ23" s="129">
        <v>3142</v>
      </c>
      <c r="DR23" s="129">
        <f t="shared" si="14"/>
        <v>8.9433481858688726</v>
      </c>
      <c r="DT23" s="129" t="s">
        <v>286</v>
      </c>
      <c r="DU23" s="149">
        <v>10940</v>
      </c>
      <c r="DW23" s="129" t="s">
        <v>77</v>
      </c>
      <c r="DX23" s="129">
        <v>625</v>
      </c>
      <c r="DY23" s="129">
        <f t="shared" si="15"/>
        <v>5.7129798903107858</v>
      </c>
    </row>
    <row r="24" spans="1:129">
      <c r="A24" s="140" t="s">
        <v>78</v>
      </c>
      <c r="B24" s="135">
        <v>93</v>
      </c>
      <c r="C24" s="135">
        <v>6168883</v>
      </c>
      <c r="D24" s="141">
        <f t="shared" si="0"/>
        <v>1.50756628063784</v>
      </c>
      <c r="E24" s="131">
        <v>92.259007677631502</v>
      </c>
      <c r="F24" s="140" t="s">
        <v>78</v>
      </c>
      <c r="G24" s="135">
        <v>7868</v>
      </c>
      <c r="H24" s="135">
        <v>3091</v>
      </c>
      <c r="I24" s="135">
        <v>1311</v>
      </c>
      <c r="J24" s="135">
        <f t="shared" si="2"/>
        <v>12270</v>
      </c>
      <c r="K24" s="140" t="s">
        <v>78</v>
      </c>
      <c r="L24" s="135">
        <v>3795</v>
      </c>
      <c r="M24" s="135">
        <v>4192</v>
      </c>
      <c r="N24" s="135" t="s">
        <v>56</v>
      </c>
      <c r="P24" s="140" t="s">
        <v>78</v>
      </c>
      <c r="Q24" s="135">
        <v>6235</v>
      </c>
      <c r="R24" s="140" t="s">
        <v>78</v>
      </c>
      <c r="S24" s="135">
        <v>1199</v>
      </c>
      <c r="T24" s="135">
        <v>1097</v>
      </c>
      <c r="U24" s="135">
        <v>102</v>
      </c>
      <c r="V24" s="142">
        <f t="shared" si="3"/>
        <v>91.492910758965806</v>
      </c>
      <c r="X24" s="143" t="s">
        <v>78</v>
      </c>
      <c r="Y24" s="144">
        <v>3641</v>
      </c>
      <c r="Z24" s="144">
        <v>3460</v>
      </c>
      <c r="AA24" s="144">
        <v>181</v>
      </c>
      <c r="AB24" s="144">
        <v>0</v>
      </c>
      <c r="AD24" s="143" t="s">
        <v>78</v>
      </c>
      <c r="AE24" s="145">
        <v>3</v>
      </c>
      <c r="AF24" s="144">
        <v>3711</v>
      </c>
      <c r="AG24" s="144">
        <v>2421</v>
      </c>
      <c r="AH24" s="144">
        <v>1290</v>
      </c>
      <c r="AI24" s="144">
        <v>0</v>
      </c>
      <c r="AK24" s="143" t="s">
        <v>78</v>
      </c>
      <c r="AL24" s="144">
        <v>1217</v>
      </c>
      <c r="AN24" s="143" t="s">
        <v>78</v>
      </c>
      <c r="AO24" s="144">
        <v>5109</v>
      </c>
      <c r="AQ24" s="143" t="s">
        <v>78</v>
      </c>
      <c r="AR24" s="144">
        <v>6038</v>
      </c>
      <c r="AS24" s="144">
        <v>47</v>
      </c>
      <c r="AT24" s="144">
        <v>11</v>
      </c>
      <c r="AU24" s="144">
        <v>96</v>
      </c>
      <c r="AV24" s="144">
        <v>56</v>
      </c>
      <c r="AW24" s="144">
        <v>4367</v>
      </c>
      <c r="AX24" s="144">
        <v>995</v>
      </c>
      <c r="AY24" s="144">
        <f t="shared" si="4"/>
        <v>5362</v>
      </c>
      <c r="AZ24" s="144">
        <v>190</v>
      </c>
      <c r="BA24" s="144">
        <v>276</v>
      </c>
      <c r="BB24" s="146">
        <f t="shared" si="1"/>
        <v>5572</v>
      </c>
      <c r="BC24" s="143" t="s">
        <v>78</v>
      </c>
      <c r="BD24" s="144">
        <v>6038</v>
      </c>
      <c r="BE24" s="144">
        <v>2139</v>
      </c>
      <c r="BF24" s="144">
        <v>2828</v>
      </c>
      <c r="BG24" s="144">
        <v>2760</v>
      </c>
      <c r="BH24" s="129">
        <f t="shared" si="5"/>
        <v>45.710500165617759</v>
      </c>
      <c r="BI24" s="143" t="s">
        <v>78</v>
      </c>
      <c r="BJ24" s="144">
        <v>107</v>
      </c>
      <c r="BK24" s="133">
        <v>73</v>
      </c>
      <c r="BL24" s="144">
        <v>113</v>
      </c>
      <c r="BM24" s="144">
        <v>143</v>
      </c>
      <c r="BN24" s="144">
        <f t="shared" si="6"/>
        <v>256</v>
      </c>
      <c r="BO24" s="143" t="s">
        <v>78</v>
      </c>
      <c r="BP24" s="144">
        <v>763</v>
      </c>
      <c r="BR24" s="143" t="s">
        <v>78</v>
      </c>
      <c r="BS24" s="144">
        <v>68</v>
      </c>
      <c r="BT24" s="144">
        <v>75</v>
      </c>
      <c r="BU24" s="146">
        <f t="shared" si="7"/>
        <v>143</v>
      </c>
      <c r="BV24" s="143" t="s">
        <v>78</v>
      </c>
      <c r="BW24" s="144">
        <v>0</v>
      </c>
      <c r="BX24" s="144">
        <v>0</v>
      </c>
      <c r="BY24" s="146">
        <f t="shared" si="8"/>
        <v>0</v>
      </c>
      <c r="BZ24" s="140" t="s">
        <v>78</v>
      </c>
      <c r="CA24" s="135">
        <v>1312</v>
      </c>
      <c r="CB24" s="135">
        <f t="shared" si="9"/>
        <v>1405</v>
      </c>
      <c r="CC24" s="135">
        <v>60</v>
      </c>
      <c r="CD24" s="135">
        <v>83</v>
      </c>
      <c r="CE24" s="146">
        <f t="shared" si="10"/>
        <v>143</v>
      </c>
      <c r="CF24" s="140" t="s">
        <v>78</v>
      </c>
      <c r="CG24" s="135">
        <v>93</v>
      </c>
      <c r="CI24" s="143" t="s">
        <v>78</v>
      </c>
      <c r="CJ24" s="144">
        <v>62879</v>
      </c>
      <c r="CL24" s="143" t="s">
        <v>78</v>
      </c>
      <c r="CM24" s="144">
        <v>2385</v>
      </c>
      <c r="CO24" s="133">
        <v>71</v>
      </c>
      <c r="CQ24" s="129">
        <v>638858527.44000006</v>
      </c>
      <c r="CS24" s="143" t="s">
        <v>78</v>
      </c>
      <c r="CT24" s="144">
        <v>64399</v>
      </c>
      <c r="CU24" s="144">
        <v>34914</v>
      </c>
      <c r="CV24" s="144" t="s">
        <v>56</v>
      </c>
      <c r="CW24" s="144" t="s">
        <v>56</v>
      </c>
      <c r="CX24" s="146">
        <f t="shared" si="11"/>
        <v>99313</v>
      </c>
      <c r="CZ24" s="129" t="s">
        <v>78</v>
      </c>
      <c r="DA24" s="129">
        <v>61521</v>
      </c>
      <c r="DB24" s="144">
        <v>61521</v>
      </c>
      <c r="DC24" s="167">
        <v>0</v>
      </c>
      <c r="DD24" s="144">
        <v>0</v>
      </c>
      <c r="DE24" s="144">
        <v>0</v>
      </c>
      <c r="DG24" s="129" t="s">
        <v>78</v>
      </c>
      <c r="DH24" s="147">
        <v>3972</v>
      </c>
      <c r="DI24" s="129">
        <v>110</v>
      </c>
      <c r="DJ24" s="129">
        <f t="shared" si="12"/>
        <v>2.7693856998992952</v>
      </c>
      <c r="DK24" s="148">
        <v>21</v>
      </c>
      <c r="DL24" s="149">
        <v>399</v>
      </c>
      <c r="DM24" s="129">
        <v>5.5209630552096307</v>
      </c>
      <c r="DN24" s="129">
        <f t="shared" si="13"/>
        <v>6.9408162904744239E-3</v>
      </c>
      <c r="DP24" s="137" t="s">
        <v>287</v>
      </c>
      <c r="DQ24" s="129">
        <v>2112</v>
      </c>
      <c r="DR24" s="129">
        <f t="shared" si="14"/>
        <v>5.208333333333333</v>
      </c>
      <c r="DT24" s="129" t="s">
        <v>287</v>
      </c>
      <c r="DU24" s="149">
        <v>23166</v>
      </c>
      <c r="DW24" s="129" t="s">
        <v>78</v>
      </c>
      <c r="DX24" s="129">
        <v>1612</v>
      </c>
      <c r="DY24" s="129">
        <f t="shared" si="15"/>
        <v>6.9584736251402921</v>
      </c>
    </row>
    <row r="25" spans="1:129">
      <c r="A25" s="140" t="s">
        <v>79</v>
      </c>
      <c r="B25" s="135">
        <v>85</v>
      </c>
      <c r="C25" s="135">
        <v>2038372</v>
      </c>
      <c r="D25" s="141">
        <f t="shared" si="0"/>
        <v>4.1699944857955273</v>
      </c>
      <c r="E25" s="131">
        <v>90.102944685837997</v>
      </c>
      <c r="F25" s="140" t="s">
        <v>79</v>
      </c>
      <c r="G25" s="135">
        <v>2134</v>
      </c>
      <c r="H25" s="135">
        <v>2051</v>
      </c>
      <c r="I25" s="135">
        <v>1411</v>
      </c>
      <c r="J25" s="135">
        <f t="shared" si="2"/>
        <v>5596</v>
      </c>
      <c r="K25" s="140" t="s">
        <v>79</v>
      </c>
      <c r="L25" s="135">
        <v>1526</v>
      </c>
      <c r="M25" s="135">
        <v>1144</v>
      </c>
      <c r="N25" s="135">
        <v>382</v>
      </c>
      <c r="P25" s="140" t="s">
        <v>79</v>
      </c>
      <c r="Q25" s="135">
        <v>2389</v>
      </c>
      <c r="R25" s="140" t="s">
        <v>79</v>
      </c>
      <c r="S25" s="135">
        <v>699</v>
      </c>
      <c r="T25" s="135">
        <v>660</v>
      </c>
      <c r="U25" s="135">
        <v>37</v>
      </c>
      <c r="V25" s="142">
        <f t="shared" si="3"/>
        <v>94.420600858369099</v>
      </c>
      <c r="X25" s="143" t="s">
        <v>79</v>
      </c>
      <c r="Y25" s="144">
        <v>2887</v>
      </c>
      <c r="Z25" s="144">
        <v>2794</v>
      </c>
      <c r="AA25" s="144">
        <v>93</v>
      </c>
      <c r="AB25" s="144">
        <v>0</v>
      </c>
      <c r="AD25" s="143" t="s">
        <v>79</v>
      </c>
      <c r="AE25" s="145">
        <v>4</v>
      </c>
      <c r="AF25" s="144">
        <v>3361</v>
      </c>
      <c r="AG25" s="144">
        <v>2619</v>
      </c>
      <c r="AH25" s="144">
        <v>742</v>
      </c>
      <c r="AI25" s="144">
        <v>0</v>
      </c>
      <c r="AK25" s="143" t="s">
        <v>79</v>
      </c>
      <c r="AL25" s="144">
        <v>621</v>
      </c>
      <c r="AN25" s="143" t="s">
        <v>79</v>
      </c>
      <c r="AO25" s="144">
        <v>2247</v>
      </c>
      <c r="AQ25" s="143" t="s">
        <v>79</v>
      </c>
      <c r="AR25" s="144">
        <v>950</v>
      </c>
      <c r="AS25" s="144">
        <v>3</v>
      </c>
      <c r="AT25" s="144">
        <v>0</v>
      </c>
      <c r="AU25" s="144">
        <v>2</v>
      </c>
      <c r="AV25" s="144">
        <v>0</v>
      </c>
      <c r="AW25" s="144">
        <v>773</v>
      </c>
      <c r="AX25" s="144">
        <v>150</v>
      </c>
      <c r="AY25" s="144">
        <f t="shared" si="4"/>
        <v>923</v>
      </c>
      <c r="AZ25" s="144">
        <v>12</v>
      </c>
      <c r="BA25" s="144">
        <v>10</v>
      </c>
      <c r="BB25" s="146">
        <f t="shared" si="1"/>
        <v>928</v>
      </c>
      <c r="BC25" s="143" t="s">
        <v>79</v>
      </c>
      <c r="BD25" s="144">
        <v>950</v>
      </c>
      <c r="BE25" s="144">
        <v>597</v>
      </c>
      <c r="BF25" s="144">
        <v>762</v>
      </c>
      <c r="BG25" s="144">
        <v>686</v>
      </c>
      <c r="BH25" s="129">
        <f t="shared" si="5"/>
        <v>72.210526315789465</v>
      </c>
      <c r="BI25" s="143" t="s">
        <v>79</v>
      </c>
      <c r="BJ25" s="144">
        <v>46</v>
      </c>
      <c r="BK25" s="133">
        <v>18</v>
      </c>
      <c r="BL25" s="144">
        <v>17</v>
      </c>
      <c r="BM25" s="144">
        <v>50</v>
      </c>
      <c r="BN25" s="144">
        <f t="shared" si="6"/>
        <v>67</v>
      </c>
      <c r="BO25" s="143" t="s">
        <v>79</v>
      </c>
      <c r="BP25" s="144">
        <v>726</v>
      </c>
      <c r="BR25" s="143" t="s">
        <v>79</v>
      </c>
      <c r="BS25" s="144">
        <v>56</v>
      </c>
      <c r="BT25" s="144">
        <v>28</v>
      </c>
      <c r="BU25" s="146">
        <f t="shared" si="7"/>
        <v>84</v>
      </c>
      <c r="BV25" s="143" t="s">
        <v>79</v>
      </c>
      <c r="BW25" s="144">
        <v>224</v>
      </c>
      <c r="BX25" s="144">
        <v>30</v>
      </c>
      <c r="BY25" s="146">
        <f t="shared" si="8"/>
        <v>254</v>
      </c>
      <c r="BZ25" s="140" t="s">
        <v>79</v>
      </c>
      <c r="CA25" s="135">
        <v>922</v>
      </c>
      <c r="CB25" s="135">
        <f t="shared" si="9"/>
        <v>1007</v>
      </c>
      <c r="CC25" s="135">
        <v>16</v>
      </c>
      <c r="CD25" s="135">
        <v>66</v>
      </c>
      <c r="CE25" s="146">
        <f t="shared" si="10"/>
        <v>82</v>
      </c>
      <c r="CF25" s="140" t="s">
        <v>79</v>
      </c>
      <c r="CG25" s="135">
        <v>85</v>
      </c>
      <c r="CI25" s="143" t="s">
        <v>79</v>
      </c>
      <c r="CJ25" s="144">
        <v>36223</v>
      </c>
      <c r="CL25" s="143" t="s">
        <v>79</v>
      </c>
      <c r="CM25" s="144">
        <v>1610</v>
      </c>
      <c r="CO25" s="133">
        <v>73</v>
      </c>
      <c r="CQ25" s="129">
        <v>655285238</v>
      </c>
      <c r="CS25" s="143" t="s">
        <v>79</v>
      </c>
      <c r="CT25" s="144">
        <v>36768</v>
      </c>
      <c r="CU25" s="144">
        <v>32063</v>
      </c>
      <c r="CV25" s="144">
        <v>3182</v>
      </c>
      <c r="CW25" s="144">
        <v>27093</v>
      </c>
      <c r="CX25" s="146">
        <f t="shared" si="11"/>
        <v>99106</v>
      </c>
      <c r="CZ25" s="129" t="s">
        <v>79</v>
      </c>
      <c r="DA25" s="129">
        <v>96627</v>
      </c>
      <c r="DB25" s="144">
        <v>35843</v>
      </c>
      <c r="DC25" s="167">
        <v>31188</v>
      </c>
      <c r="DD25" s="144">
        <v>2807</v>
      </c>
      <c r="DE25" s="144">
        <v>26789</v>
      </c>
      <c r="DG25" s="129" t="s">
        <v>79</v>
      </c>
      <c r="DH25" s="147">
        <v>2885</v>
      </c>
      <c r="DI25" s="129">
        <v>162</v>
      </c>
      <c r="DJ25" s="129">
        <f t="shared" si="12"/>
        <v>5.6152512998266895</v>
      </c>
      <c r="DK25" s="148">
        <v>22</v>
      </c>
      <c r="DL25" s="149">
        <v>88</v>
      </c>
      <c r="DM25" s="129">
        <v>2.8543626337982486</v>
      </c>
      <c r="DN25" s="129">
        <f t="shared" si="13"/>
        <v>6.380967386166693E-2</v>
      </c>
      <c r="DP25" s="137" t="s">
        <v>288</v>
      </c>
      <c r="DQ25" s="129">
        <v>862</v>
      </c>
      <c r="DR25" s="129">
        <f t="shared" si="14"/>
        <v>18.793503480278421</v>
      </c>
      <c r="DT25" s="129" t="s">
        <v>288</v>
      </c>
      <c r="DU25" s="149">
        <v>16843</v>
      </c>
      <c r="DW25" s="129" t="s">
        <v>79</v>
      </c>
      <c r="DX25" s="129">
        <v>1361</v>
      </c>
      <c r="DY25" s="129">
        <f t="shared" si="15"/>
        <v>8.0805082230006526</v>
      </c>
    </row>
    <row r="26" spans="1:129">
      <c r="A26" s="140" t="s">
        <v>80</v>
      </c>
      <c r="B26" s="135">
        <v>58</v>
      </c>
      <c r="C26" s="135">
        <v>1501562</v>
      </c>
      <c r="D26" s="141">
        <f t="shared" si="0"/>
        <v>3.8626443663331917</v>
      </c>
      <c r="E26" s="131">
        <v>88.508746075478996</v>
      </c>
      <c r="F26" s="140" t="s">
        <v>80</v>
      </c>
      <c r="G26" s="135">
        <v>2589</v>
      </c>
      <c r="H26" s="135">
        <v>1342</v>
      </c>
      <c r="I26" s="135">
        <v>1342</v>
      </c>
      <c r="J26" s="135">
        <f t="shared" si="2"/>
        <v>5273</v>
      </c>
      <c r="K26" s="140" t="s">
        <v>80</v>
      </c>
      <c r="L26" s="135">
        <v>1047</v>
      </c>
      <c r="M26" s="135">
        <v>738</v>
      </c>
      <c r="N26" s="135">
        <v>381</v>
      </c>
      <c r="P26" s="140" t="s">
        <v>80</v>
      </c>
      <c r="Q26" s="135">
        <v>2849</v>
      </c>
      <c r="R26" s="140" t="s">
        <v>80</v>
      </c>
      <c r="S26" s="135">
        <v>150</v>
      </c>
      <c r="T26" s="135">
        <v>131</v>
      </c>
      <c r="U26" s="135">
        <v>18</v>
      </c>
      <c r="V26" s="142">
        <f t="shared" si="3"/>
        <v>87.333333333333329</v>
      </c>
      <c r="X26" s="143" t="s">
        <v>80</v>
      </c>
      <c r="Y26" s="144">
        <v>2451</v>
      </c>
      <c r="Z26" s="144">
        <v>2210</v>
      </c>
      <c r="AA26" s="144">
        <v>215</v>
      </c>
      <c r="AB26" s="144">
        <v>26</v>
      </c>
      <c r="AD26" s="143" t="s">
        <v>80</v>
      </c>
      <c r="AE26" s="145">
        <v>2</v>
      </c>
      <c r="AF26" s="144">
        <v>2058</v>
      </c>
      <c r="AG26" s="144">
        <v>0</v>
      </c>
      <c r="AH26" s="144">
        <v>2058</v>
      </c>
      <c r="AI26" s="144">
        <v>0</v>
      </c>
      <c r="AK26" s="143" t="s">
        <v>80</v>
      </c>
      <c r="AL26" s="144">
        <v>143</v>
      </c>
      <c r="AN26" s="143" t="s">
        <v>80</v>
      </c>
      <c r="AO26" s="144">
        <v>3051</v>
      </c>
      <c r="AQ26" s="143" t="s">
        <v>80</v>
      </c>
      <c r="AR26" s="144">
        <v>1095</v>
      </c>
      <c r="AS26" s="144">
        <v>83</v>
      </c>
      <c r="AT26" s="144">
        <v>20</v>
      </c>
      <c r="AU26" s="144">
        <v>239</v>
      </c>
      <c r="AV26" s="144">
        <v>16</v>
      </c>
      <c r="AW26" s="144">
        <v>556</v>
      </c>
      <c r="AX26" s="144">
        <v>138</v>
      </c>
      <c r="AY26" s="144">
        <f t="shared" si="4"/>
        <v>694</v>
      </c>
      <c r="AZ26" s="144">
        <v>32</v>
      </c>
      <c r="BA26" s="144">
        <v>11</v>
      </c>
      <c r="BB26" s="146">
        <f t="shared" si="1"/>
        <v>1052</v>
      </c>
      <c r="BC26" s="143" t="s">
        <v>80</v>
      </c>
      <c r="BD26" s="144">
        <v>1095</v>
      </c>
      <c r="BE26" s="144">
        <v>1095</v>
      </c>
      <c r="BF26" s="144">
        <v>160</v>
      </c>
      <c r="BG26" s="144" t="s">
        <v>56</v>
      </c>
      <c r="BH26" s="129" t="e">
        <f t="shared" si="5"/>
        <v>#VALUE!</v>
      </c>
      <c r="BI26" s="143" t="s">
        <v>80</v>
      </c>
      <c r="BJ26" s="144">
        <v>32</v>
      </c>
      <c r="BK26" s="133">
        <v>0</v>
      </c>
      <c r="BL26" s="144">
        <v>98</v>
      </c>
      <c r="BM26" s="144">
        <v>225</v>
      </c>
      <c r="BN26" s="144">
        <f t="shared" si="6"/>
        <v>323</v>
      </c>
      <c r="BO26" s="143" t="s">
        <v>80</v>
      </c>
      <c r="BP26" s="144">
        <v>505</v>
      </c>
      <c r="BR26" s="143" t="s">
        <v>80</v>
      </c>
      <c r="BS26" s="144">
        <v>28</v>
      </c>
      <c r="BT26" s="144">
        <v>28</v>
      </c>
      <c r="BU26" s="146">
        <f t="shared" si="7"/>
        <v>56</v>
      </c>
      <c r="BV26" s="143" t="s">
        <v>80</v>
      </c>
      <c r="BW26" s="144">
        <v>0</v>
      </c>
      <c r="BX26" s="144">
        <v>0</v>
      </c>
      <c r="BY26" s="146">
        <f t="shared" si="8"/>
        <v>0</v>
      </c>
      <c r="BZ26" s="140" t="s">
        <v>80</v>
      </c>
      <c r="CA26" s="135">
        <v>593</v>
      </c>
      <c r="CB26" s="135">
        <f t="shared" si="9"/>
        <v>651</v>
      </c>
      <c r="CC26" s="135">
        <v>81</v>
      </c>
      <c r="CD26" s="135">
        <v>286</v>
      </c>
      <c r="CE26" s="146">
        <f t="shared" si="10"/>
        <v>367</v>
      </c>
      <c r="CF26" s="140" t="s">
        <v>80</v>
      </c>
      <c r="CG26" s="135">
        <v>58</v>
      </c>
      <c r="CI26" s="143" t="s">
        <v>80</v>
      </c>
      <c r="CJ26" s="144">
        <v>29134</v>
      </c>
      <c r="CL26" s="143" t="s">
        <v>80</v>
      </c>
      <c r="CM26" s="144">
        <v>1470</v>
      </c>
      <c r="CO26" s="133">
        <v>49</v>
      </c>
      <c r="CQ26" s="129">
        <v>542636257.91999996</v>
      </c>
      <c r="CS26" s="143" t="s">
        <v>80</v>
      </c>
      <c r="CT26" s="144">
        <v>26585</v>
      </c>
      <c r="CU26" s="144">
        <v>6757</v>
      </c>
      <c r="CV26" s="144">
        <v>500</v>
      </c>
      <c r="CW26" s="144">
        <v>16461</v>
      </c>
      <c r="CX26" s="146">
        <f t="shared" si="11"/>
        <v>50303</v>
      </c>
      <c r="CZ26" s="129" t="s">
        <v>80</v>
      </c>
      <c r="DA26" s="129">
        <v>28210</v>
      </c>
      <c r="DB26" s="144">
        <v>26172</v>
      </c>
      <c r="DC26" s="167">
        <v>1541</v>
      </c>
      <c r="DD26" s="144">
        <v>497</v>
      </c>
      <c r="DE26" s="144">
        <v>0</v>
      </c>
      <c r="DG26" s="129" t="s">
        <v>80</v>
      </c>
      <c r="DH26" s="147">
        <v>2674</v>
      </c>
      <c r="DI26" s="129">
        <v>81</v>
      </c>
      <c r="DJ26" s="129">
        <f t="shared" si="12"/>
        <v>3.0291697830964845</v>
      </c>
      <c r="DK26" s="148">
        <v>23</v>
      </c>
      <c r="DL26" s="149">
        <v>189</v>
      </c>
      <c r="DM26" s="129">
        <v>10.653889515219841</v>
      </c>
      <c r="DN26" s="129">
        <f t="shared" si="13"/>
        <v>1.602735334971685E-2</v>
      </c>
      <c r="DP26" s="137" t="s">
        <v>289</v>
      </c>
      <c r="DQ26" s="129">
        <v>1037</v>
      </c>
      <c r="DR26" s="129">
        <f t="shared" si="14"/>
        <v>7.8109932497589201</v>
      </c>
      <c r="DT26" s="129" t="s">
        <v>289</v>
      </c>
      <c r="DU26" s="149">
        <v>12652</v>
      </c>
      <c r="DW26" s="129" t="s">
        <v>80</v>
      </c>
      <c r="DX26" s="129">
        <v>911</v>
      </c>
      <c r="DY26" s="129">
        <f t="shared" si="15"/>
        <v>7.2004426177679415</v>
      </c>
    </row>
    <row r="27" spans="1:129">
      <c r="A27" s="140" t="s">
        <v>81</v>
      </c>
      <c r="B27" s="135">
        <v>70</v>
      </c>
      <c r="C27" s="135">
        <v>2717820</v>
      </c>
      <c r="D27" s="141">
        <f t="shared" si="0"/>
        <v>2.5755936743419356</v>
      </c>
      <c r="E27" s="131">
        <v>93.567660479972204</v>
      </c>
      <c r="F27" s="140" t="s">
        <v>81</v>
      </c>
      <c r="G27" s="135">
        <v>2037</v>
      </c>
      <c r="H27" s="135">
        <v>975</v>
      </c>
      <c r="I27" s="135">
        <v>1721</v>
      </c>
      <c r="J27" s="135">
        <f t="shared" si="2"/>
        <v>4733</v>
      </c>
      <c r="K27" s="140" t="s">
        <v>81</v>
      </c>
      <c r="L27" s="135">
        <v>3853</v>
      </c>
      <c r="M27" s="135">
        <v>1155</v>
      </c>
      <c r="N27" s="135">
        <v>1401</v>
      </c>
      <c r="P27" s="140" t="s">
        <v>81</v>
      </c>
      <c r="Q27" s="135">
        <v>2525</v>
      </c>
      <c r="R27" s="140" t="s">
        <v>81</v>
      </c>
      <c r="S27" s="135">
        <v>984</v>
      </c>
      <c r="T27" s="135">
        <v>662</v>
      </c>
      <c r="U27" s="135">
        <v>315</v>
      </c>
      <c r="V27" s="142">
        <f t="shared" si="3"/>
        <v>67.276422764227632</v>
      </c>
      <c r="X27" s="143" t="s">
        <v>81</v>
      </c>
      <c r="Y27" s="144">
        <v>4135</v>
      </c>
      <c r="Z27" s="144">
        <v>3826</v>
      </c>
      <c r="AA27" s="144">
        <v>309</v>
      </c>
      <c r="AB27" s="144">
        <v>0</v>
      </c>
      <c r="AD27" s="143" t="s">
        <v>81</v>
      </c>
      <c r="AE27" s="145">
        <v>6</v>
      </c>
      <c r="AF27" s="144">
        <v>2861</v>
      </c>
      <c r="AG27" s="144">
        <v>1753</v>
      </c>
      <c r="AH27" s="144">
        <v>1108</v>
      </c>
      <c r="AI27" s="144">
        <v>0</v>
      </c>
      <c r="AK27" s="143" t="s">
        <v>81</v>
      </c>
      <c r="AL27" s="144">
        <v>906</v>
      </c>
      <c r="AN27" s="143" t="s">
        <v>81</v>
      </c>
      <c r="AO27" s="144">
        <v>2968</v>
      </c>
      <c r="AQ27" s="143" t="s">
        <v>81</v>
      </c>
      <c r="AR27" s="144">
        <v>3423</v>
      </c>
      <c r="AS27" s="144">
        <v>16</v>
      </c>
      <c r="AT27" s="144">
        <v>3</v>
      </c>
      <c r="AU27" s="144">
        <v>137</v>
      </c>
      <c r="AV27" s="144">
        <v>9</v>
      </c>
      <c r="AW27" s="144">
        <v>2611</v>
      </c>
      <c r="AX27" s="144">
        <v>323</v>
      </c>
      <c r="AY27" s="144">
        <f t="shared" si="4"/>
        <v>2934</v>
      </c>
      <c r="AZ27" s="144">
        <v>171</v>
      </c>
      <c r="BA27" s="144">
        <v>153</v>
      </c>
      <c r="BB27" s="146">
        <f t="shared" si="1"/>
        <v>3099</v>
      </c>
      <c r="BC27" s="143" t="s">
        <v>81</v>
      </c>
      <c r="BD27" s="144">
        <v>3423</v>
      </c>
      <c r="BE27" s="144">
        <v>1410</v>
      </c>
      <c r="BF27" s="144">
        <v>1656</v>
      </c>
      <c r="BG27" s="144" t="s">
        <v>56</v>
      </c>
      <c r="BH27" s="129" t="e">
        <f t="shared" si="5"/>
        <v>#VALUE!</v>
      </c>
      <c r="BI27" s="143" t="s">
        <v>81</v>
      </c>
      <c r="BJ27" s="144">
        <v>197</v>
      </c>
      <c r="BK27" s="133">
        <v>52</v>
      </c>
      <c r="BL27" s="144">
        <v>131</v>
      </c>
      <c r="BM27" s="144">
        <v>105</v>
      </c>
      <c r="BN27" s="144">
        <f t="shared" si="6"/>
        <v>236</v>
      </c>
      <c r="BO27" s="143" t="s">
        <v>81</v>
      </c>
      <c r="BP27" s="144">
        <v>1144</v>
      </c>
      <c r="BR27" s="143" t="s">
        <v>81</v>
      </c>
      <c r="BS27" s="144">
        <v>29</v>
      </c>
      <c r="BT27" s="144">
        <v>18</v>
      </c>
      <c r="BU27" s="146">
        <f t="shared" si="7"/>
        <v>47</v>
      </c>
      <c r="BV27" s="143" t="s">
        <v>81</v>
      </c>
      <c r="BW27" s="144">
        <v>360</v>
      </c>
      <c r="BX27" s="144">
        <v>30</v>
      </c>
      <c r="BY27" s="146">
        <f t="shared" si="8"/>
        <v>390</v>
      </c>
      <c r="BZ27" s="140" t="s">
        <v>81</v>
      </c>
      <c r="CA27" s="135">
        <v>1133</v>
      </c>
      <c r="CB27" s="135">
        <f t="shared" si="9"/>
        <v>1203</v>
      </c>
      <c r="CC27" s="135">
        <v>48</v>
      </c>
      <c r="CD27" s="135">
        <v>43</v>
      </c>
      <c r="CE27" s="146">
        <f t="shared" si="10"/>
        <v>91</v>
      </c>
      <c r="CF27" s="140" t="s">
        <v>81</v>
      </c>
      <c r="CG27" s="135">
        <v>70</v>
      </c>
      <c r="CI27" s="143" t="s">
        <v>81</v>
      </c>
      <c r="CJ27" s="144">
        <v>11857</v>
      </c>
      <c r="CL27" s="143" t="s">
        <v>81</v>
      </c>
      <c r="CM27" s="144">
        <v>1644</v>
      </c>
      <c r="CO27" s="133">
        <v>55</v>
      </c>
      <c r="CQ27" s="129">
        <v>749586180.07000005</v>
      </c>
      <c r="CS27" s="143" t="s">
        <v>81</v>
      </c>
      <c r="CT27" s="144">
        <v>10667</v>
      </c>
      <c r="CU27" s="144">
        <v>19679</v>
      </c>
      <c r="CV27" s="144">
        <v>0</v>
      </c>
      <c r="CW27" s="144">
        <v>635</v>
      </c>
      <c r="CX27" s="146">
        <f t="shared" si="11"/>
        <v>30981</v>
      </c>
      <c r="CZ27" s="129" t="s">
        <v>81</v>
      </c>
      <c r="DA27" s="129">
        <v>12661</v>
      </c>
      <c r="DB27" s="144">
        <v>11762</v>
      </c>
      <c r="DC27" s="167">
        <v>899</v>
      </c>
      <c r="DD27" s="144">
        <v>0</v>
      </c>
      <c r="DE27" s="144">
        <v>0</v>
      </c>
      <c r="DG27" s="129" t="s">
        <v>81</v>
      </c>
      <c r="DH27" s="147">
        <v>4563</v>
      </c>
      <c r="DI27" s="147">
        <v>1057</v>
      </c>
      <c r="DJ27" s="129">
        <f t="shared" si="12"/>
        <v>23.164584703046241</v>
      </c>
      <c r="DK27" s="148">
        <v>24</v>
      </c>
      <c r="DL27" s="149">
        <v>205</v>
      </c>
      <c r="DM27" s="129">
        <v>28.043775649794803</v>
      </c>
      <c r="DN27" s="129">
        <f t="shared" si="13"/>
        <v>0.11299797416120118</v>
      </c>
      <c r="DP27" s="137" t="s">
        <v>290</v>
      </c>
      <c r="DQ27" s="129">
        <v>718</v>
      </c>
      <c r="DR27" s="129">
        <f t="shared" si="14"/>
        <v>147.21448467966573</v>
      </c>
      <c r="DT27" s="129" t="s">
        <v>290</v>
      </c>
      <c r="DU27" s="149">
        <v>6033</v>
      </c>
      <c r="DW27" s="129" t="s">
        <v>81</v>
      </c>
      <c r="DX27" s="129">
        <v>1029</v>
      </c>
      <c r="DY27" s="129">
        <f t="shared" si="15"/>
        <v>17.05619094977623</v>
      </c>
    </row>
    <row r="28" spans="1:129">
      <c r="A28" s="140" t="s">
        <v>82</v>
      </c>
      <c r="B28" s="135">
        <v>172</v>
      </c>
      <c r="C28" s="135">
        <v>2966321</v>
      </c>
      <c r="D28" s="141">
        <f t="shared" si="0"/>
        <v>5.7984284236264383</v>
      </c>
      <c r="E28" s="131">
        <v>92.287026192677104</v>
      </c>
      <c r="F28" s="140" t="s">
        <v>82</v>
      </c>
      <c r="G28" s="135">
        <v>6688</v>
      </c>
      <c r="H28" s="135">
        <v>9819</v>
      </c>
      <c r="I28" s="135">
        <v>2846</v>
      </c>
      <c r="J28" s="135">
        <f t="shared" si="2"/>
        <v>19353</v>
      </c>
      <c r="K28" s="140" t="s">
        <v>82</v>
      </c>
      <c r="L28" s="135">
        <v>2602</v>
      </c>
      <c r="M28" s="135">
        <v>2390</v>
      </c>
      <c r="N28" s="135">
        <v>117</v>
      </c>
      <c r="P28" s="140" t="s">
        <v>82</v>
      </c>
      <c r="Q28" s="135">
        <v>7703</v>
      </c>
      <c r="R28" s="140" t="s">
        <v>82</v>
      </c>
      <c r="S28" s="135">
        <v>4844</v>
      </c>
      <c r="T28" s="135">
        <v>4295</v>
      </c>
      <c r="U28" s="135">
        <v>511</v>
      </c>
      <c r="V28" s="142">
        <f t="shared" si="3"/>
        <v>88.666391412056157</v>
      </c>
      <c r="X28" s="143" t="s">
        <v>82</v>
      </c>
      <c r="Y28" s="144">
        <v>5772</v>
      </c>
      <c r="Z28" s="144">
        <v>4525</v>
      </c>
      <c r="AA28" s="144">
        <v>1247</v>
      </c>
      <c r="AB28" s="144">
        <v>0</v>
      </c>
      <c r="AD28" s="143" t="s">
        <v>82</v>
      </c>
      <c r="AE28" s="145">
        <v>3</v>
      </c>
      <c r="AF28" s="144">
        <v>6544</v>
      </c>
      <c r="AG28" s="144">
        <v>4335</v>
      </c>
      <c r="AH28" s="144">
        <v>2209</v>
      </c>
      <c r="AI28" s="144">
        <v>0</v>
      </c>
      <c r="AK28" s="143" t="s">
        <v>82</v>
      </c>
      <c r="AL28" s="144">
        <v>806</v>
      </c>
      <c r="AN28" s="143" t="s">
        <v>82</v>
      </c>
      <c r="AO28" s="144">
        <v>7078</v>
      </c>
      <c r="AQ28" s="143" t="s">
        <v>82</v>
      </c>
      <c r="AR28" s="144">
        <v>808</v>
      </c>
      <c r="AS28" s="144">
        <v>11</v>
      </c>
      <c r="AT28" s="144">
        <v>0</v>
      </c>
      <c r="AU28" s="144">
        <v>10</v>
      </c>
      <c r="AV28" s="144">
        <v>1</v>
      </c>
      <c r="AW28" s="144">
        <v>641</v>
      </c>
      <c r="AX28" s="144">
        <v>125</v>
      </c>
      <c r="AY28" s="144">
        <f t="shared" si="4"/>
        <v>766</v>
      </c>
      <c r="AZ28" s="144">
        <v>9</v>
      </c>
      <c r="BA28" s="144">
        <v>11</v>
      </c>
      <c r="BB28" s="146">
        <f t="shared" si="1"/>
        <v>788</v>
      </c>
      <c r="BC28" s="143" t="s">
        <v>82</v>
      </c>
      <c r="BD28" s="144">
        <v>808</v>
      </c>
      <c r="BE28" s="144">
        <v>808</v>
      </c>
      <c r="BF28" s="144">
        <v>317</v>
      </c>
      <c r="BG28" s="144">
        <v>235</v>
      </c>
      <c r="BH28" s="129">
        <f t="shared" si="5"/>
        <v>29.084158415841582</v>
      </c>
      <c r="BI28" s="143" t="s">
        <v>82</v>
      </c>
      <c r="BJ28" s="144">
        <v>78</v>
      </c>
      <c r="BK28" s="133">
        <v>56</v>
      </c>
      <c r="BL28" s="144">
        <v>108</v>
      </c>
      <c r="BM28" s="144">
        <v>121</v>
      </c>
      <c r="BN28" s="144">
        <f t="shared" si="6"/>
        <v>229</v>
      </c>
      <c r="BO28" s="143" t="s">
        <v>82</v>
      </c>
      <c r="BP28" s="144">
        <v>535</v>
      </c>
      <c r="BR28" s="143" t="s">
        <v>82</v>
      </c>
      <c r="BS28" s="144">
        <v>58</v>
      </c>
      <c r="BT28" s="144">
        <v>42</v>
      </c>
      <c r="BU28" s="146">
        <f t="shared" si="7"/>
        <v>100</v>
      </c>
      <c r="BV28" s="143" t="s">
        <v>82</v>
      </c>
      <c r="BW28" s="144">
        <v>20</v>
      </c>
      <c r="BX28" s="144">
        <v>4</v>
      </c>
      <c r="BY28" s="146">
        <f t="shared" si="8"/>
        <v>24</v>
      </c>
      <c r="BZ28" s="140" t="s">
        <v>82</v>
      </c>
      <c r="CA28" s="135">
        <v>1063</v>
      </c>
      <c r="CB28" s="135">
        <f t="shared" si="9"/>
        <v>1235</v>
      </c>
      <c r="CC28" s="135">
        <v>61</v>
      </c>
      <c r="CD28" s="135">
        <v>73</v>
      </c>
      <c r="CE28" s="146">
        <f t="shared" si="10"/>
        <v>134</v>
      </c>
      <c r="CF28" s="140" t="s">
        <v>82</v>
      </c>
      <c r="CG28" s="135">
        <v>172</v>
      </c>
      <c r="CI28" s="143" t="s">
        <v>82</v>
      </c>
      <c r="CJ28" s="144">
        <v>31665</v>
      </c>
      <c r="CL28" s="143" t="s">
        <v>82</v>
      </c>
      <c r="CM28" s="144">
        <v>2234</v>
      </c>
      <c r="CO28" s="133">
        <v>157</v>
      </c>
      <c r="CQ28" s="129">
        <v>26726708</v>
      </c>
      <c r="CS28" s="143" t="s">
        <v>82</v>
      </c>
      <c r="CT28" s="144">
        <v>28820</v>
      </c>
      <c r="CU28" s="144">
        <v>13398</v>
      </c>
      <c r="CV28" s="144">
        <v>280</v>
      </c>
      <c r="CW28" s="144">
        <v>16410</v>
      </c>
      <c r="CX28" s="146">
        <f t="shared" si="11"/>
        <v>58908</v>
      </c>
      <c r="CZ28" s="129" t="s">
        <v>82</v>
      </c>
      <c r="DA28" s="129">
        <v>63365</v>
      </c>
      <c r="DB28" s="144">
        <v>31540</v>
      </c>
      <c r="DC28" s="167">
        <v>13144</v>
      </c>
      <c r="DD28" s="144">
        <v>292</v>
      </c>
      <c r="DE28" s="144">
        <v>18389</v>
      </c>
      <c r="DG28" s="129" t="s">
        <v>82</v>
      </c>
      <c r="DH28" s="147">
        <v>6091</v>
      </c>
      <c r="DI28" s="129">
        <v>231</v>
      </c>
      <c r="DJ28" s="129">
        <f t="shared" si="12"/>
        <v>3.7924807092431458</v>
      </c>
      <c r="DK28" s="148">
        <v>25</v>
      </c>
      <c r="DL28" s="149">
        <v>925</v>
      </c>
      <c r="DM28" s="129">
        <v>23.633111905978538</v>
      </c>
      <c r="DN28" s="129">
        <f t="shared" si="13"/>
        <v>4.0999791451277251E-3</v>
      </c>
      <c r="DP28" s="137" t="s">
        <v>291</v>
      </c>
      <c r="DQ28" s="129">
        <v>2789</v>
      </c>
      <c r="DR28" s="129">
        <f t="shared" si="14"/>
        <v>8.2825385442811044</v>
      </c>
      <c r="DT28" s="129" t="s">
        <v>291</v>
      </c>
      <c r="DU28" s="149">
        <v>9326</v>
      </c>
      <c r="DW28" s="129" t="s">
        <v>82</v>
      </c>
      <c r="DX28" s="129">
        <v>2046</v>
      </c>
      <c r="DY28" s="129">
        <f t="shared" si="15"/>
        <v>21.938666094788761</v>
      </c>
    </row>
    <row r="29" spans="1:129">
      <c r="A29" s="140" t="s">
        <v>83</v>
      </c>
      <c r="B29" s="135">
        <v>97</v>
      </c>
      <c r="C29" s="135">
        <v>2850330</v>
      </c>
      <c r="D29" s="141">
        <f t="shared" si="0"/>
        <v>3.4031147270666908</v>
      </c>
      <c r="E29" s="131">
        <v>92.990217097158094</v>
      </c>
      <c r="F29" s="140" t="s">
        <v>83</v>
      </c>
      <c r="G29" s="135">
        <v>9871</v>
      </c>
      <c r="H29" s="135">
        <v>7219</v>
      </c>
      <c r="I29" s="135">
        <v>4146</v>
      </c>
      <c r="J29" s="135">
        <f t="shared" si="2"/>
        <v>21236</v>
      </c>
      <c r="K29" s="140" t="s">
        <v>83</v>
      </c>
      <c r="L29" s="135">
        <v>4523</v>
      </c>
      <c r="M29" s="135">
        <v>3621</v>
      </c>
      <c r="N29" s="135">
        <v>1811</v>
      </c>
      <c r="P29" s="140" t="s">
        <v>83</v>
      </c>
      <c r="Q29" s="135">
        <v>11617</v>
      </c>
      <c r="R29" s="140" t="s">
        <v>83</v>
      </c>
      <c r="S29" s="135">
        <v>3222</v>
      </c>
      <c r="T29" s="135">
        <v>2953</v>
      </c>
      <c r="U29" s="135">
        <v>207</v>
      </c>
      <c r="V29" s="142">
        <f t="shared" si="3"/>
        <v>91.651148355058965</v>
      </c>
      <c r="X29" s="143" t="s">
        <v>83</v>
      </c>
      <c r="Y29" s="144">
        <v>10156</v>
      </c>
      <c r="Z29" s="144">
        <v>9659</v>
      </c>
      <c r="AA29" s="144">
        <v>495</v>
      </c>
      <c r="AB29" s="144">
        <v>2</v>
      </c>
      <c r="AD29" s="143" t="s">
        <v>83</v>
      </c>
      <c r="AE29" s="145">
        <v>13</v>
      </c>
      <c r="AF29" s="144">
        <v>7848</v>
      </c>
      <c r="AG29" s="144">
        <v>0</v>
      </c>
      <c r="AH29" s="144">
        <v>0</v>
      </c>
      <c r="AI29" s="144">
        <v>7848</v>
      </c>
      <c r="AK29" s="143" t="s">
        <v>83</v>
      </c>
      <c r="AL29" s="144">
        <v>1285</v>
      </c>
      <c r="AN29" s="143" t="s">
        <v>83</v>
      </c>
      <c r="AO29" s="144">
        <v>10688</v>
      </c>
      <c r="AQ29" s="143" t="s">
        <v>83</v>
      </c>
      <c r="AR29" s="144">
        <v>819</v>
      </c>
      <c r="AS29" s="144">
        <v>1</v>
      </c>
      <c r="AT29" s="144">
        <v>0</v>
      </c>
      <c r="AU29" s="144">
        <v>59</v>
      </c>
      <c r="AV29" s="144">
        <v>2</v>
      </c>
      <c r="AW29" s="144">
        <v>628</v>
      </c>
      <c r="AX29" s="144">
        <v>129</v>
      </c>
      <c r="AY29" s="144">
        <f t="shared" si="4"/>
        <v>757</v>
      </c>
      <c r="AZ29" s="144">
        <v>0</v>
      </c>
      <c r="BA29" s="144">
        <v>0</v>
      </c>
      <c r="BB29" s="146">
        <f t="shared" si="1"/>
        <v>819</v>
      </c>
      <c r="BC29" s="143" t="s">
        <v>83</v>
      </c>
      <c r="BD29" s="144">
        <v>819</v>
      </c>
      <c r="BE29" s="144">
        <v>289</v>
      </c>
      <c r="BF29" s="144">
        <v>289</v>
      </c>
      <c r="BG29" s="144">
        <v>216</v>
      </c>
      <c r="BH29" s="129">
        <f t="shared" si="5"/>
        <v>26.373626373626376</v>
      </c>
      <c r="BI29" s="143" t="s">
        <v>83</v>
      </c>
      <c r="BJ29" s="144">
        <v>100</v>
      </c>
      <c r="BK29" s="133">
        <v>15</v>
      </c>
      <c r="BL29" s="144">
        <v>51</v>
      </c>
      <c r="BM29" s="144">
        <v>16</v>
      </c>
      <c r="BN29" s="144">
        <f t="shared" si="6"/>
        <v>67</v>
      </c>
      <c r="BO29" s="143" t="s">
        <v>83</v>
      </c>
      <c r="BP29" s="144">
        <v>483</v>
      </c>
      <c r="BR29" s="143" t="s">
        <v>83</v>
      </c>
      <c r="BS29" s="144">
        <v>61</v>
      </c>
      <c r="BT29" s="144">
        <v>21</v>
      </c>
      <c r="BU29" s="146">
        <f t="shared" si="7"/>
        <v>82</v>
      </c>
      <c r="BV29" s="143" t="s">
        <v>83</v>
      </c>
      <c r="BW29" s="144">
        <v>0</v>
      </c>
      <c r="BX29" s="144">
        <v>0</v>
      </c>
      <c r="BY29" s="146">
        <f t="shared" si="8"/>
        <v>0</v>
      </c>
      <c r="BZ29" s="140" t="s">
        <v>83</v>
      </c>
      <c r="CA29" s="135">
        <v>1242</v>
      </c>
      <c r="CB29" s="135">
        <f t="shared" si="9"/>
        <v>1339</v>
      </c>
      <c r="CC29" s="135">
        <v>101</v>
      </c>
      <c r="CD29" s="135">
        <v>162</v>
      </c>
      <c r="CE29" s="146">
        <f t="shared" si="10"/>
        <v>263</v>
      </c>
      <c r="CF29" s="140" t="s">
        <v>83</v>
      </c>
      <c r="CG29" s="135">
        <v>97</v>
      </c>
      <c r="CI29" s="143" t="s">
        <v>83</v>
      </c>
      <c r="CJ29" s="144">
        <v>28659</v>
      </c>
      <c r="CL29" s="143" t="s">
        <v>83</v>
      </c>
      <c r="CM29" s="144">
        <v>2067</v>
      </c>
      <c r="CO29" s="133">
        <v>77</v>
      </c>
      <c r="CQ29" s="129">
        <v>947697717.12</v>
      </c>
      <c r="CS29" s="143" t="s">
        <v>83</v>
      </c>
      <c r="CT29" s="144">
        <v>26192</v>
      </c>
      <c r="CU29" s="144">
        <v>19736</v>
      </c>
      <c r="CV29" s="144">
        <v>29</v>
      </c>
      <c r="CW29" s="144">
        <v>13481</v>
      </c>
      <c r="CX29" s="146">
        <f t="shared" si="11"/>
        <v>59438</v>
      </c>
      <c r="CZ29" s="129" t="s">
        <v>83</v>
      </c>
      <c r="DA29" s="129">
        <v>62976</v>
      </c>
      <c r="DB29" s="144">
        <v>28092</v>
      </c>
      <c r="DC29" s="167">
        <v>21502</v>
      </c>
      <c r="DD29" s="144">
        <v>27</v>
      </c>
      <c r="DE29" s="144">
        <v>13355</v>
      </c>
      <c r="DG29" s="129" t="s">
        <v>83</v>
      </c>
      <c r="DH29" s="147">
        <v>14541</v>
      </c>
      <c r="DI29" s="129">
        <v>622</v>
      </c>
      <c r="DJ29" s="129">
        <f t="shared" si="12"/>
        <v>4.2775600027508425</v>
      </c>
      <c r="DK29" s="148">
        <v>26</v>
      </c>
      <c r="DL29" s="149">
        <v>512</v>
      </c>
      <c r="DM29" s="129">
        <v>17.902097902097903</v>
      </c>
      <c r="DN29" s="129">
        <f t="shared" si="13"/>
        <v>8.3546093803727392E-3</v>
      </c>
      <c r="DP29" s="137" t="s">
        <v>292</v>
      </c>
      <c r="DQ29" s="129">
        <v>1879</v>
      </c>
      <c r="DR29" s="129">
        <f t="shared" si="14"/>
        <v>33.102714209686006</v>
      </c>
      <c r="DT29" s="129" t="s">
        <v>292</v>
      </c>
      <c r="DU29" s="149">
        <v>9718</v>
      </c>
      <c r="DW29" s="129" t="s">
        <v>83</v>
      </c>
      <c r="DX29" s="129">
        <v>6351</v>
      </c>
      <c r="DY29" s="129">
        <f t="shared" si="15"/>
        <v>65.352953282568436</v>
      </c>
    </row>
    <row r="30" spans="1:129">
      <c r="A30" s="140" t="s">
        <v>84</v>
      </c>
      <c r="B30" s="135">
        <v>111</v>
      </c>
      <c r="C30" s="135">
        <v>2395272</v>
      </c>
      <c r="D30" s="141">
        <f t="shared" si="0"/>
        <v>4.6341292345921463</v>
      </c>
      <c r="E30" s="131">
        <v>93.632842142231496</v>
      </c>
      <c r="F30" s="140" t="s">
        <v>84</v>
      </c>
      <c r="G30" s="135">
        <v>2517</v>
      </c>
      <c r="H30" s="135">
        <v>1698</v>
      </c>
      <c r="I30" s="135">
        <v>2412</v>
      </c>
      <c r="J30" s="135">
        <f t="shared" si="2"/>
        <v>6627</v>
      </c>
      <c r="K30" s="140" t="s">
        <v>84</v>
      </c>
      <c r="L30" s="135">
        <v>2336</v>
      </c>
      <c r="M30" s="135">
        <v>2431</v>
      </c>
      <c r="N30" s="135">
        <v>186</v>
      </c>
      <c r="P30" s="140" t="s">
        <v>84</v>
      </c>
      <c r="Q30" s="135">
        <v>3008</v>
      </c>
      <c r="R30" s="140" t="s">
        <v>84</v>
      </c>
      <c r="S30" s="135">
        <v>909</v>
      </c>
      <c r="T30" s="135">
        <v>717</v>
      </c>
      <c r="U30" s="135">
        <v>188</v>
      </c>
      <c r="V30" s="142">
        <f t="shared" si="3"/>
        <v>78.877887788778878</v>
      </c>
      <c r="X30" s="143" t="s">
        <v>84</v>
      </c>
      <c r="Y30" s="144">
        <v>2882</v>
      </c>
      <c r="Z30" s="144">
        <v>2607</v>
      </c>
      <c r="AA30" s="144">
        <v>275</v>
      </c>
      <c r="AB30" s="144">
        <v>0</v>
      </c>
      <c r="AD30" s="143" t="s">
        <v>84</v>
      </c>
      <c r="AE30" s="145">
        <v>18</v>
      </c>
      <c r="AF30" s="144">
        <v>3591</v>
      </c>
      <c r="AG30" s="144">
        <v>2313</v>
      </c>
      <c r="AH30" s="144">
        <v>706</v>
      </c>
      <c r="AI30" s="144">
        <v>572</v>
      </c>
      <c r="AK30" s="143" t="s">
        <v>84</v>
      </c>
      <c r="AL30" s="144">
        <v>1162</v>
      </c>
      <c r="AN30" s="143" t="s">
        <v>84</v>
      </c>
      <c r="AO30" s="144">
        <v>4213</v>
      </c>
      <c r="AQ30" s="143" t="s">
        <v>84</v>
      </c>
      <c r="AR30" s="144">
        <v>7927</v>
      </c>
      <c r="AS30" s="144">
        <v>0</v>
      </c>
      <c r="AT30" s="144">
        <v>0</v>
      </c>
      <c r="AU30" s="144">
        <v>51</v>
      </c>
      <c r="AV30" s="144">
        <v>11</v>
      </c>
      <c r="AW30" s="144">
        <v>5483</v>
      </c>
      <c r="AX30" s="144">
        <v>893</v>
      </c>
      <c r="AY30" s="144">
        <f t="shared" si="4"/>
        <v>6376</v>
      </c>
      <c r="AZ30" s="144">
        <v>771</v>
      </c>
      <c r="BA30" s="144">
        <v>718</v>
      </c>
      <c r="BB30" s="146">
        <f t="shared" si="1"/>
        <v>6438</v>
      </c>
      <c r="BC30" s="143" t="s">
        <v>84</v>
      </c>
      <c r="BD30" s="144">
        <v>7927</v>
      </c>
      <c r="BE30" s="144">
        <v>4245</v>
      </c>
      <c r="BF30" s="144">
        <v>4183</v>
      </c>
      <c r="BG30" s="144">
        <v>2941</v>
      </c>
      <c r="BH30" s="129">
        <f t="shared" si="5"/>
        <v>37.101047054371136</v>
      </c>
      <c r="BI30" s="143" t="s">
        <v>84</v>
      </c>
      <c r="BJ30" s="144">
        <v>81</v>
      </c>
      <c r="BK30" s="133">
        <v>10</v>
      </c>
      <c r="BL30" s="144">
        <v>0</v>
      </c>
      <c r="BM30" s="144">
        <v>0</v>
      </c>
      <c r="BN30" s="144">
        <f t="shared" si="6"/>
        <v>0</v>
      </c>
      <c r="BO30" s="143" t="s">
        <v>84</v>
      </c>
      <c r="BP30" s="144">
        <v>1761</v>
      </c>
      <c r="BR30" s="143" t="s">
        <v>84</v>
      </c>
      <c r="BS30" s="144">
        <v>119</v>
      </c>
      <c r="BT30" s="144">
        <v>39</v>
      </c>
      <c r="BU30" s="146">
        <f t="shared" si="7"/>
        <v>158</v>
      </c>
      <c r="BV30" s="143" t="s">
        <v>84</v>
      </c>
      <c r="BW30" s="144">
        <v>600</v>
      </c>
      <c r="BX30" s="144">
        <v>62</v>
      </c>
      <c r="BY30" s="146">
        <f t="shared" si="8"/>
        <v>662</v>
      </c>
      <c r="BZ30" s="140" t="s">
        <v>84</v>
      </c>
      <c r="CA30" s="135">
        <v>1163</v>
      </c>
      <c r="CB30" s="135">
        <f t="shared" si="9"/>
        <v>1274</v>
      </c>
      <c r="CC30" s="135">
        <v>56</v>
      </c>
      <c r="CD30" s="135">
        <v>140</v>
      </c>
      <c r="CE30" s="146">
        <f t="shared" si="10"/>
        <v>196</v>
      </c>
      <c r="CF30" s="140" t="s">
        <v>84</v>
      </c>
      <c r="CG30" s="135">
        <v>111</v>
      </c>
      <c r="CI30" s="143" t="s">
        <v>84</v>
      </c>
      <c r="CJ30" s="144">
        <v>57452</v>
      </c>
      <c r="CL30" s="143" t="s">
        <v>84</v>
      </c>
      <c r="CM30" s="144">
        <v>2426</v>
      </c>
      <c r="CO30" s="133">
        <v>91</v>
      </c>
      <c r="CQ30" s="129">
        <v>816897020.99000001</v>
      </c>
      <c r="CS30" s="143" t="s">
        <v>84</v>
      </c>
      <c r="CT30" s="144">
        <v>54417</v>
      </c>
      <c r="CU30" s="144">
        <v>10052</v>
      </c>
      <c r="CV30" s="144">
        <v>1322</v>
      </c>
      <c r="CW30" s="144">
        <v>46216</v>
      </c>
      <c r="CX30" s="146">
        <f t="shared" si="11"/>
        <v>112007</v>
      </c>
      <c r="CZ30" s="129" t="s">
        <v>84</v>
      </c>
      <c r="DA30" s="129">
        <v>116419</v>
      </c>
      <c r="DB30" s="144">
        <v>57452</v>
      </c>
      <c r="DC30" s="167">
        <v>11429</v>
      </c>
      <c r="DD30" s="144">
        <v>1322</v>
      </c>
      <c r="DE30" s="144">
        <v>46216</v>
      </c>
      <c r="DG30" s="129" t="s">
        <v>84</v>
      </c>
      <c r="DH30" s="147">
        <v>2839</v>
      </c>
      <c r="DI30" s="129">
        <v>28</v>
      </c>
      <c r="DJ30" s="129">
        <f t="shared" si="12"/>
        <v>0.98626276858048612</v>
      </c>
      <c r="DK30" s="148">
        <v>27</v>
      </c>
      <c r="DL30" s="149"/>
      <c r="DN30" s="129" t="e">
        <f t="shared" si="13"/>
        <v>#DIV/0!</v>
      </c>
      <c r="DP30" s="137" t="s">
        <v>293</v>
      </c>
      <c r="DQ30" s="129">
        <v>1250</v>
      </c>
      <c r="DR30" s="129">
        <f t="shared" si="14"/>
        <v>2.2400000000000002</v>
      </c>
      <c r="DT30" s="129" t="s">
        <v>293</v>
      </c>
      <c r="DU30" s="149">
        <v>19249</v>
      </c>
      <c r="DW30" s="129" t="s">
        <v>84</v>
      </c>
      <c r="DX30" s="129">
        <v>1496</v>
      </c>
      <c r="DY30" s="129">
        <f t="shared" si="15"/>
        <v>7.7718323029767777</v>
      </c>
    </row>
    <row r="31" spans="1:129">
      <c r="A31" s="140" t="s">
        <v>85</v>
      </c>
      <c r="B31" s="135">
        <v>109</v>
      </c>
      <c r="C31" s="135">
        <v>3441698</v>
      </c>
      <c r="D31" s="141">
        <f t="shared" si="0"/>
        <v>3.167041384804826</v>
      </c>
      <c r="E31" s="131">
        <v>94.648746891142096</v>
      </c>
      <c r="F31" s="140" t="s">
        <v>85</v>
      </c>
      <c r="G31" s="135">
        <v>3977</v>
      </c>
      <c r="H31" s="135">
        <v>947</v>
      </c>
      <c r="I31" s="135">
        <v>1788</v>
      </c>
      <c r="J31" s="135">
        <f t="shared" si="2"/>
        <v>6712</v>
      </c>
      <c r="K31" s="140" t="s">
        <v>85</v>
      </c>
      <c r="L31" s="135">
        <v>4086</v>
      </c>
      <c r="M31" s="135">
        <v>3825</v>
      </c>
      <c r="N31" s="135">
        <v>261</v>
      </c>
      <c r="P31" s="140" t="s">
        <v>85</v>
      </c>
      <c r="Q31" s="135">
        <v>5243</v>
      </c>
      <c r="R31" s="140" t="s">
        <v>85</v>
      </c>
      <c r="S31" s="135">
        <v>900</v>
      </c>
      <c r="T31" s="135">
        <v>740</v>
      </c>
      <c r="U31" s="135">
        <v>160</v>
      </c>
      <c r="V31" s="142">
        <f t="shared" si="3"/>
        <v>82.222222222222214</v>
      </c>
      <c r="X31" s="143" t="s">
        <v>85</v>
      </c>
      <c r="Y31" s="144">
        <v>3473</v>
      </c>
      <c r="Z31" s="144">
        <v>3183</v>
      </c>
      <c r="AA31" s="144">
        <v>288</v>
      </c>
      <c r="AB31" s="144">
        <v>2</v>
      </c>
      <c r="AD31" s="143" t="s">
        <v>85</v>
      </c>
      <c r="AE31" s="145">
        <v>7</v>
      </c>
      <c r="AF31" s="144">
        <v>7050</v>
      </c>
      <c r="AG31" s="144">
        <v>0</v>
      </c>
      <c r="AH31" s="144">
        <v>0</v>
      </c>
      <c r="AI31" s="144">
        <v>7050</v>
      </c>
      <c r="AK31" s="143" t="s">
        <v>85</v>
      </c>
      <c r="AL31" s="144">
        <v>913</v>
      </c>
      <c r="AN31" s="143" t="s">
        <v>85</v>
      </c>
      <c r="AO31" s="144">
        <v>6712</v>
      </c>
      <c r="AQ31" s="143" t="s">
        <v>85</v>
      </c>
      <c r="AR31" s="144">
        <v>2862</v>
      </c>
      <c r="AS31" s="144">
        <v>2</v>
      </c>
      <c r="AT31" s="144">
        <v>0</v>
      </c>
      <c r="AU31" s="144">
        <v>11</v>
      </c>
      <c r="AV31" s="144">
        <v>4</v>
      </c>
      <c r="AW31" s="144">
        <v>2325</v>
      </c>
      <c r="AX31" s="144">
        <v>363</v>
      </c>
      <c r="AY31" s="144">
        <f t="shared" si="4"/>
        <v>2688</v>
      </c>
      <c r="AZ31" s="144">
        <v>60</v>
      </c>
      <c r="BA31" s="144">
        <v>97</v>
      </c>
      <c r="BB31" s="146">
        <f t="shared" si="1"/>
        <v>2705</v>
      </c>
      <c r="BC31" s="143" t="s">
        <v>85</v>
      </c>
      <c r="BD31" s="144">
        <v>2862</v>
      </c>
      <c r="BE31" s="144">
        <v>1792</v>
      </c>
      <c r="BF31" s="144">
        <v>1450</v>
      </c>
      <c r="BG31" s="144">
        <v>1313</v>
      </c>
      <c r="BH31" s="129">
        <f t="shared" si="5"/>
        <v>45.877009084556249</v>
      </c>
      <c r="BI31" s="143" t="s">
        <v>85</v>
      </c>
      <c r="BJ31" s="144">
        <v>164</v>
      </c>
      <c r="BK31" s="133">
        <v>86</v>
      </c>
      <c r="BL31" s="144">
        <v>76</v>
      </c>
      <c r="BM31" s="144">
        <v>71</v>
      </c>
      <c r="BN31" s="144">
        <f t="shared" si="6"/>
        <v>147</v>
      </c>
      <c r="BO31" s="143" t="s">
        <v>85</v>
      </c>
      <c r="BP31" s="144">
        <v>817</v>
      </c>
      <c r="BR31" s="143" t="s">
        <v>85</v>
      </c>
      <c r="BS31" s="144">
        <v>83</v>
      </c>
      <c r="BT31" s="144">
        <v>42</v>
      </c>
      <c r="BU31" s="146">
        <f t="shared" si="7"/>
        <v>125</v>
      </c>
      <c r="BV31" s="143" t="s">
        <v>85</v>
      </c>
      <c r="BW31" s="144">
        <v>22</v>
      </c>
      <c r="BX31" s="144">
        <v>6</v>
      </c>
      <c r="BY31" s="146">
        <f t="shared" si="8"/>
        <v>28</v>
      </c>
      <c r="BZ31" s="140" t="s">
        <v>85</v>
      </c>
      <c r="CA31" s="135">
        <v>811</v>
      </c>
      <c r="CB31" s="135">
        <f t="shared" si="9"/>
        <v>920</v>
      </c>
      <c r="CC31" s="135">
        <v>54</v>
      </c>
      <c r="CD31" s="135">
        <v>57</v>
      </c>
      <c r="CE31" s="146">
        <f t="shared" si="10"/>
        <v>111</v>
      </c>
      <c r="CF31" s="140" t="s">
        <v>85</v>
      </c>
      <c r="CG31" s="135">
        <v>109</v>
      </c>
      <c r="CI31" s="143" t="s">
        <v>85</v>
      </c>
      <c r="CJ31" s="144">
        <v>44571</v>
      </c>
      <c r="CL31" s="143" t="s">
        <v>85</v>
      </c>
      <c r="CM31" s="144">
        <v>2167</v>
      </c>
      <c r="CO31" s="133">
        <v>96</v>
      </c>
      <c r="CQ31" s="129">
        <v>163205348</v>
      </c>
      <c r="CS31" s="143" t="s">
        <v>85</v>
      </c>
      <c r="CT31" s="144">
        <v>44571</v>
      </c>
      <c r="CU31" s="144">
        <v>20158</v>
      </c>
      <c r="CV31" s="144">
        <v>79</v>
      </c>
      <c r="CW31" s="144">
        <v>23626</v>
      </c>
      <c r="CX31" s="146">
        <f t="shared" si="11"/>
        <v>88434</v>
      </c>
      <c r="CZ31" s="129" t="s">
        <v>85</v>
      </c>
      <c r="DA31" s="129">
        <v>65437</v>
      </c>
      <c r="DB31" s="144">
        <v>44571</v>
      </c>
      <c r="DC31" s="167">
        <v>20158</v>
      </c>
      <c r="DD31" s="144">
        <v>0</v>
      </c>
      <c r="DE31" s="144">
        <v>708</v>
      </c>
      <c r="DG31" s="129" t="s">
        <v>85</v>
      </c>
      <c r="DH31" s="147">
        <v>4664</v>
      </c>
      <c r="DI31" s="129">
        <v>4</v>
      </c>
      <c r="DJ31" s="129">
        <f t="shared" si="12"/>
        <v>8.5763293310463118E-2</v>
      </c>
      <c r="DK31" s="148">
        <v>28</v>
      </c>
      <c r="DL31" s="149">
        <v>533</v>
      </c>
      <c r="DM31" s="129">
        <v>100</v>
      </c>
      <c r="DN31" s="129">
        <f t="shared" si="13"/>
        <v>1.6090674167066251E-4</v>
      </c>
      <c r="DP31" s="137" t="s">
        <v>294</v>
      </c>
      <c r="DQ31" s="129">
        <v>2742</v>
      </c>
      <c r="DR31" s="129">
        <f t="shared" si="14"/>
        <v>0.14587892049598833</v>
      </c>
      <c r="DT31" s="129" t="s">
        <v>294</v>
      </c>
      <c r="DU31" s="149">
        <v>19275</v>
      </c>
      <c r="DW31" s="129" t="s">
        <v>85</v>
      </c>
      <c r="DX31" s="129">
        <v>798</v>
      </c>
      <c r="DY31" s="129">
        <f t="shared" si="15"/>
        <v>4.1400778210116735</v>
      </c>
    </row>
    <row r="32" spans="1:129">
      <c r="A32" s="140" t="s">
        <v>86</v>
      </c>
      <c r="B32" s="135">
        <v>36</v>
      </c>
      <c r="C32" s="135">
        <v>1272847</v>
      </c>
      <c r="D32" s="141">
        <f t="shared" si="0"/>
        <v>2.8283053658452273</v>
      </c>
      <c r="E32" s="131">
        <v>94.208884799944997</v>
      </c>
      <c r="F32" s="140" t="s">
        <v>86</v>
      </c>
      <c r="G32" s="135">
        <v>1391</v>
      </c>
      <c r="H32" s="135">
        <v>353</v>
      </c>
      <c r="I32" s="135">
        <v>1689</v>
      </c>
      <c r="J32" s="135">
        <f t="shared" si="2"/>
        <v>3433</v>
      </c>
      <c r="K32" s="140" t="s">
        <v>86</v>
      </c>
      <c r="L32" s="135">
        <v>693</v>
      </c>
      <c r="M32" s="135">
        <v>681</v>
      </c>
      <c r="N32" s="135">
        <v>141</v>
      </c>
      <c r="P32" s="140" t="s">
        <v>86</v>
      </c>
      <c r="Q32" s="135">
        <v>1849</v>
      </c>
      <c r="R32" s="140" t="s">
        <v>86</v>
      </c>
      <c r="S32" s="135">
        <v>48</v>
      </c>
      <c r="T32" s="135">
        <v>27</v>
      </c>
      <c r="U32" s="135">
        <v>21</v>
      </c>
      <c r="V32" s="142">
        <f t="shared" si="3"/>
        <v>56.25</v>
      </c>
      <c r="X32" s="143" t="s">
        <v>86</v>
      </c>
      <c r="Y32" s="144">
        <v>1401</v>
      </c>
      <c r="Z32" s="144">
        <v>1255</v>
      </c>
      <c r="AA32" s="144">
        <v>143</v>
      </c>
      <c r="AB32" s="144">
        <v>3</v>
      </c>
      <c r="AD32" s="143" t="s">
        <v>86</v>
      </c>
      <c r="AE32" s="145">
        <v>2</v>
      </c>
      <c r="AF32" s="144">
        <v>1028</v>
      </c>
      <c r="AG32" s="144">
        <v>482</v>
      </c>
      <c r="AH32" s="144">
        <v>546</v>
      </c>
      <c r="AI32" s="144">
        <v>0</v>
      </c>
      <c r="AK32" s="143" t="s">
        <v>86</v>
      </c>
      <c r="AL32" s="144">
        <v>172</v>
      </c>
      <c r="AN32" s="143" t="s">
        <v>86</v>
      </c>
      <c r="AO32" s="144">
        <v>882</v>
      </c>
      <c r="AQ32" s="143" t="s">
        <v>86</v>
      </c>
      <c r="AR32" s="144">
        <v>1603</v>
      </c>
      <c r="AS32" s="144">
        <v>1</v>
      </c>
      <c r="AT32" s="144">
        <v>0</v>
      </c>
      <c r="AU32" s="144">
        <v>2</v>
      </c>
      <c r="AV32" s="144">
        <v>0</v>
      </c>
      <c r="AW32" s="144">
        <v>1238</v>
      </c>
      <c r="AX32" s="144">
        <v>222</v>
      </c>
      <c r="AY32" s="144">
        <f t="shared" si="4"/>
        <v>1460</v>
      </c>
      <c r="AZ32" s="144">
        <v>53</v>
      </c>
      <c r="BA32" s="144">
        <v>87</v>
      </c>
      <c r="BB32" s="146">
        <f t="shared" si="1"/>
        <v>1463</v>
      </c>
      <c r="BC32" s="143" t="s">
        <v>86</v>
      </c>
      <c r="BD32" s="144">
        <v>1603</v>
      </c>
      <c r="BE32" s="144">
        <v>681</v>
      </c>
      <c r="BF32" s="144">
        <v>554</v>
      </c>
      <c r="BG32" s="144">
        <v>512</v>
      </c>
      <c r="BH32" s="129">
        <f t="shared" si="5"/>
        <v>31.940112289457268</v>
      </c>
      <c r="BI32" s="143" t="s">
        <v>86</v>
      </c>
      <c r="BJ32" s="144">
        <v>16</v>
      </c>
      <c r="BK32" s="133">
        <v>8</v>
      </c>
      <c r="BL32" s="144">
        <v>39</v>
      </c>
      <c r="BM32" s="144">
        <v>46</v>
      </c>
      <c r="BN32" s="144">
        <f t="shared" si="6"/>
        <v>85</v>
      </c>
      <c r="BO32" s="143" t="s">
        <v>86</v>
      </c>
      <c r="BP32" s="144">
        <v>284</v>
      </c>
      <c r="BR32" s="143" t="s">
        <v>86</v>
      </c>
      <c r="BS32" s="144">
        <v>21</v>
      </c>
      <c r="BT32" s="144">
        <v>14</v>
      </c>
      <c r="BU32" s="146">
        <f t="shared" si="7"/>
        <v>35</v>
      </c>
      <c r="BV32" s="143" t="s">
        <v>86</v>
      </c>
      <c r="BW32" s="144">
        <v>3</v>
      </c>
      <c r="BX32" s="144">
        <v>0</v>
      </c>
      <c r="BY32" s="146">
        <f t="shared" si="8"/>
        <v>3</v>
      </c>
      <c r="BZ32" s="140" t="s">
        <v>86</v>
      </c>
      <c r="CA32" s="135">
        <v>424</v>
      </c>
      <c r="CB32" s="135">
        <f t="shared" si="9"/>
        <v>460</v>
      </c>
      <c r="CC32" s="135">
        <v>16</v>
      </c>
      <c r="CD32" s="135">
        <v>28</v>
      </c>
      <c r="CE32" s="146">
        <f t="shared" si="10"/>
        <v>44</v>
      </c>
      <c r="CF32" s="140" t="s">
        <v>86</v>
      </c>
      <c r="CG32" s="135">
        <v>36</v>
      </c>
      <c r="CI32" s="143" t="s">
        <v>86</v>
      </c>
      <c r="CJ32" s="144">
        <v>8003</v>
      </c>
      <c r="CL32" s="143" t="s">
        <v>86</v>
      </c>
      <c r="CM32" s="144">
        <v>556</v>
      </c>
      <c r="CO32" s="133">
        <v>29</v>
      </c>
      <c r="CQ32" s="129">
        <v>170179005.66</v>
      </c>
      <c r="CS32" s="143" t="s">
        <v>86</v>
      </c>
      <c r="CT32" s="144">
        <v>8003</v>
      </c>
      <c r="CU32" s="144">
        <v>2806</v>
      </c>
      <c r="CV32" s="144">
        <v>22</v>
      </c>
      <c r="CW32" s="144">
        <v>5197</v>
      </c>
      <c r="CX32" s="146">
        <f t="shared" si="11"/>
        <v>16028</v>
      </c>
      <c r="CZ32" s="129" t="s">
        <v>86</v>
      </c>
      <c r="DA32" s="129">
        <v>15947</v>
      </c>
      <c r="DB32" s="144">
        <v>7963</v>
      </c>
      <c r="DC32" s="167">
        <v>2792</v>
      </c>
      <c r="DD32" s="144">
        <v>21</v>
      </c>
      <c r="DE32" s="144">
        <v>5171</v>
      </c>
      <c r="DG32" s="129" t="s">
        <v>86</v>
      </c>
      <c r="DH32" s="147">
        <v>1408</v>
      </c>
      <c r="DI32" s="129">
        <v>38</v>
      </c>
      <c r="DJ32" s="129">
        <f t="shared" si="12"/>
        <v>2.6988636363636362</v>
      </c>
      <c r="DK32" s="148">
        <v>29</v>
      </c>
      <c r="DL32" s="149">
        <v>58</v>
      </c>
      <c r="DM32" s="129">
        <v>4.1636755204594404</v>
      </c>
      <c r="DN32" s="129">
        <f t="shared" si="13"/>
        <v>4.6532131661442003E-2</v>
      </c>
      <c r="DP32" s="137" t="s">
        <v>295</v>
      </c>
      <c r="DQ32" s="129">
        <v>683</v>
      </c>
      <c r="DR32" s="129">
        <f t="shared" si="14"/>
        <v>5.5636896046852122</v>
      </c>
      <c r="DT32" s="129" t="s">
        <v>295</v>
      </c>
      <c r="DU32" s="149">
        <v>4732</v>
      </c>
      <c r="DW32" s="129" t="s">
        <v>86</v>
      </c>
      <c r="DX32" s="129">
        <v>482</v>
      </c>
      <c r="DY32" s="129">
        <f t="shared" si="15"/>
        <v>10.185967878275571</v>
      </c>
    </row>
    <row r="33" spans="1:129">
      <c r="A33" s="140" t="s">
        <v>87</v>
      </c>
      <c r="B33" s="135">
        <v>324</v>
      </c>
      <c r="C33" s="135">
        <v>8112505</v>
      </c>
      <c r="D33" s="141">
        <f t="shared" si="0"/>
        <v>3.9938342102716731</v>
      </c>
      <c r="E33" s="131">
        <v>94.805630818750402</v>
      </c>
      <c r="F33" s="140" t="s">
        <v>87</v>
      </c>
      <c r="G33" s="135">
        <v>2946</v>
      </c>
      <c r="H33" s="135">
        <v>975</v>
      </c>
      <c r="I33" s="135">
        <v>2437</v>
      </c>
      <c r="J33" s="135">
        <f t="shared" si="2"/>
        <v>6358</v>
      </c>
      <c r="K33" s="140" t="s">
        <v>87</v>
      </c>
      <c r="L33" s="135">
        <v>5079</v>
      </c>
      <c r="M33" s="135">
        <v>4997</v>
      </c>
      <c r="N33" s="135">
        <v>756</v>
      </c>
      <c r="P33" s="140" t="s">
        <v>87</v>
      </c>
      <c r="Q33" s="135">
        <v>3586</v>
      </c>
      <c r="R33" s="140" t="s">
        <v>87</v>
      </c>
      <c r="S33" s="135">
        <v>172</v>
      </c>
      <c r="T33" s="135">
        <v>148</v>
      </c>
      <c r="U33" s="135">
        <v>24</v>
      </c>
      <c r="V33" s="142">
        <f t="shared" si="3"/>
        <v>86.04651162790698</v>
      </c>
      <c r="X33" s="143" t="s">
        <v>87</v>
      </c>
      <c r="Y33" s="144">
        <v>4614</v>
      </c>
      <c r="Z33" s="144">
        <v>4570</v>
      </c>
      <c r="AA33" s="144">
        <v>26</v>
      </c>
      <c r="AB33" s="144">
        <v>18</v>
      </c>
      <c r="AD33" s="143" t="s">
        <v>87</v>
      </c>
      <c r="AE33" s="145">
        <v>17</v>
      </c>
      <c r="AF33" s="144">
        <v>8046</v>
      </c>
      <c r="AG33" s="144">
        <v>4880</v>
      </c>
      <c r="AH33" s="144">
        <v>3166</v>
      </c>
      <c r="AI33" s="144">
        <v>0</v>
      </c>
      <c r="AK33" s="143" t="s">
        <v>87</v>
      </c>
      <c r="AL33" s="144">
        <v>1108</v>
      </c>
      <c r="AN33" s="143" t="s">
        <v>87</v>
      </c>
      <c r="AO33" s="144">
        <v>7555</v>
      </c>
      <c r="AQ33" s="143" t="s">
        <v>87</v>
      </c>
      <c r="AR33" s="144">
        <v>19487</v>
      </c>
      <c r="AS33" s="144">
        <v>45</v>
      </c>
      <c r="AT33" s="144">
        <v>14</v>
      </c>
      <c r="AU33" s="144">
        <v>459</v>
      </c>
      <c r="AV33" s="144">
        <v>160</v>
      </c>
      <c r="AW33" s="144">
        <v>12580</v>
      </c>
      <c r="AX33" s="144">
        <v>2506</v>
      </c>
      <c r="AY33" s="144">
        <f t="shared" si="4"/>
        <v>15086</v>
      </c>
      <c r="AZ33" s="144">
        <v>2076</v>
      </c>
      <c r="BA33" s="144">
        <v>1647</v>
      </c>
      <c r="BB33" s="146">
        <f t="shared" si="1"/>
        <v>15764</v>
      </c>
      <c r="BC33" s="143" t="s">
        <v>87</v>
      </c>
      <c r="BD33" s="144">
        <v>19487</v>
      </c>
      <c r="BE33" s="144">
        <v>5029</v>
      </c>
      <c r="BF33" s="144">
        <v>5029</v>
      </c>
      <c r="BG33" s="144">
        <v>2946</v>
      </c>
      <c r="BH33" s="129">
        <f t="shared" si="5"/>
        <v>15.117770821573357</v>
      </c>
      <c r="BI33" s="143" t="s">
        <v>87</v>
      </c>
      <c r="BJ33" s="144">
        <v>241</v>
      </c>
      <c r="BK33" s="133">
        <v>77</v>
      </c>
      <c r="BL33" s="144">
        <v>9</v>
      </c>
      <c r="BM33" s="144">
        <v>29</v>
      </c>
      <c r="BN33" s="144">
        <f t="shared" si="6"/>
        <v>38</v>
      </c>
      <c r="BO33" s="143" t="s">
        <v>87</v>
      </c>
      <c r="BP33" s="144">
        <v>1245</v>
      </c>
      <c r="BR33" s="143" t="s">
        <v>87</v>
      </c>
      <c r="BS33" s="144">
        <v>132</v>
      </c>
      <c r="BT33" s="144">
        <v>116</v>
      </c>
      <c r="BU33" s="146">
        <f t="shared" si="7"/>
        <v>248</v>
      </c>
      <c r="BV33" s="143" t="s">
        <v>87</v>
      </c>
      <c r="BW33" s="144">
        <v>53</v>
      </c>
      <c r="BX33" s="144">
        <v>13</v>
      </c>
      <c r="BY33" s="146">
        <f t="shared" si="8"/>
        <v>66</v>
      </c>
      <c r="BZ33" s="140" t="s">
        <v>87</v>
      </c>
      <c r="CA33" s="135">
        <v>1608</v>
      </c>
      <c r="CB33" s="135">
        <f t="shared" si="9"/>
        <v>1932</v>
      </c>
      <c r="CC33" s="135">
        <v>105</v>
      </c>
      <c r="CD33" s="135">
        <v>180</v>
      </c>
      <c r="CE33" s="146">
        <f t="shared" si="10"/>
        <v>285</v>
      </c>
      <c r="CF33" s="140" t="s">
        <v>87</v>
      </c>
      <c r="CG33" s="135">
        <v>324</v>
      </c>
      <c r="CI33" s="143" t="s">
        <v>87</v>
      </c>
      <c r="CJ33" s="144">
        <v>45539</v>
      </c>
      <c r="CL33" s="143" t="s">
        <v>87</v>
      </c>
      <c r="CM33" s="144">
        <v>3167</v>
      </c>
      <c r="CO33" s="133">
        <v>299</v>
      </c>
      <c r="CQ33" s="129">
        <v>790062105</v>
      </c>
      <c r="CS33" s="143" t="s">
        <v>87</v>
      </c>
      <c r="CT33" s="144">
        <v>43475</v>
      </c>
      <c r="CU33" s="144">
        <v>10895</v>
      </c>
      <c r="CV33" s="144" t="s">
        <v>56</v>
      </c>
      <c r="CW33" s="144">
        <v>32580</v>
      </c>
      <c r="CX33" s="146">
        <f t="shared" si="11"/>
        <v>86950</v>
      </c>
      <c r="CZ33" s="129" t="s">
        <v>87</v>
      </c>
      <c r="DA33" s="129">
        <v>91078</v>
      </c>
      <c r="DB33" s="144">
        <v>45539</v>
      </c>
      <c r="DC33" s="167">
        <v>11329</v>
      </c>
      <c r="DD33" s="144">
        <v>0</v>
      </c>
      <c r="DE33" s="144">
        <v>34210</v>
      </c>
      <c r="DG33" s="129" t="s">
        <v>87</v>
      </c>
      <c r="DH33" s="147">
        <v>5705</v>
      </c>
      <c r="DI33" s="129">
        <v>611</v>
      </c>
      <c r="DJ33" s="129">
        <f t="shared" si="12"/>
        <v>10.709903593339176</v>
      </c>
      <c r="DK33" s="148">
        <v>30</v>
      </c>
      <c r="DL33" s="149"/>
      <c r="DN33" s="129" t="e">
        <f t="shared" si="13"/>
        <v>#DIV/0!</v>
      </c>
      <c r="DP33" s="137" t="s">
        <v>296</v>
      </c>
      <c r="DQ33" s="129">
        <v>1998</v>
      </c>
      <c r="DR33" s="129">
        <f t="shared" si="14"/>
        <v>30.58058058058058</v>
      </c>
      <c r="DT33" s="129" t="s">
        <v>296</v>
      </c>
      <c r="DU33" s="149">
        <v>17841</v>
      </c>
      <c r="DW33" s="129" t="s">
        <v>87</v>
      </c>
      <c r="DX33" s="129">
        <v>1352</v>
      </c>
      <c r="DY33" s="129">
        <f t="shared" si="15"/>
        <v>7.5780505577041648</v>
      </c>
    </row>
    <row r="34" spans="1:129">
      <c r="A34" s="140" t="s">
        <v>88</v>
      </c>
      <c r="B34" s="135">
        <v>63</v>
      </c>
      <c r="C34" s="135">
        <v>2097175</v>
      </c>
      <c r="D34" s="141">
        <f t="shared" si="0"/>
        <v>3.0040411505954436</v>
      </c>
      <c r="E34" s="131">
        <v>90.736252661051196</v>
      </c>
      <c r="F34" s="140" t="s">
        <v>88</v>
      </c>
      <c r="G34" s="135">
        <v>987</v>
      </c>
      <c r="H34" s="135">
        <v>536</v>
      </c>
      <c r="I34" s="135">
        <v>571</v>
      </c>
      <c r="J34" s="135">
        <f t="shared" si="2"/>
        <v>2094</v>
      </c>
      <c r="K34" s="140" t="s">
        <v>88</v>
      </c>
      <c r="L34" s="135">
        <v>1133</v>
      </c>
      <c r="M34" s="135">
        <v>1115</v>
      </c>
      <c r="N34" s="135">
        <v>421</v>
      </c>
      <c r="P34" s="140" t="s">
        <v>88</v>
      </c>
      <c r="Q34" s="135">
        <v>1193</v>
      </c>
      <c r="R34" s="140" t="s">
        <v>88</v>
      </c>
      <c r="S34" s="135">
        <v>108</v>
      </c>
      <c r="T34" s="135">
        <v>108</v>
      </c>
      <c r="U34" s="135" t="s">
        <v>56</v>
      </c>
      <c r="V34" s="142">
        <f t="shared" si="3"/>
        <v>100</v>
      </c>
      <c r="X34" s="143" t="s">
        <v>88</v>
      </c>
      <c r="Y34" s="144">
        <v>883</v>
      </c>
      <c r="Z34" s="144">
        <v>805</v>
      </c>
      <c r="AA34" s="144">
        <v>76</v>
      </c>
      <c r="AB34" s="144">
        <v>2</v>
      </c>
      <c r="AD34" s="143" t="s">
        <v>88</v>
      </c>
      <c r="AE34" s="145">
        <v>4</v>
      </c>
      <c r="AF34" s="144">
        <v>2943</v>
      </c>
      <c r="AG34" s="144">
        <v>1446</v>
      </c>
      <c r="AH34" s="144">
        <v>1497</v>
      </c>
      <c r="AI34" s="144">
        <v>0</v>
      </c>
      <c r="AK34" s="143" t="s">
        <v>88</v>
      </c>
      <c r="AL34" s="144">
        <v>448</v>
      </c>
      <c r="AN34" s="143" t="s">
        <v>88</v>
      </c>
      <c r="AO34" s="144">
        <v>1627</v>
      </c>
      <c r="AQ34" s="143" t="s">
        <v>88</v>
      </c>
      <c r="AR34" s="144">
        <v>3517</v>
      </c>
      <c r="AS34" s="144">
        <v>189</v>
      </c>
      <c r="AT34" s="144">
        <v>6</v>
      </c>
      <c r="AU34" s="144">
        <v>475</v>
      </c>
      <c r="AV34" s="144">
        <v>11</v>
      </c>
      <c r="AW34" s="144">
        <v>2669</v>
      </c>
      <c r="AX34" s="144">
        <v>167</v>
      </c>
      <c r="AY34" s="144">
        <f t="shared" si="4"/>
        <v>2836</v>
      </c>
      <c r="AZ34" s="144">
        <v>0</v>
      </c>
      <c r="BA34" s="144">
        <v>0</v>
      </c>
      <c r="BB34" s="146">
        <f t="shared" si="1"/>
        <v>3517</v>
      </c>
      <c r="BC34" s="143" t="s">
        <v>88</v>
      </c>
      <c r="BD34" s="144">
        <v>3517</v>
      </c>
      <c r="BE34" s="144">
        <v>2800</v>
      </c>
      <c r="BF34" s="144">
        <v>2456</v>
      </c>
      <c r="BG34" s="144">
        <v>2236</v>
      </c>
      <c r="BH34" s="129">
        <f t="shared" si="5"/>
        <v>63.576912141029283</v>
      </c>
      <c r="BI34" s="143" t="s">
        <v>88</v>
      </c>
      <c r="BJ34" s="144">
        <v>27</v>
      </c>
      <c r="BK34" s="133">
        <v>6</v>
      </c>
      <c r="BL34" s="144">
        <v>0</v>
      </c>
      <c r="BM34" s="144">
        <v>0</v>
      </c>
      <c r="BN34" s="144">
        <f t="shared" si="6"/>
        <v>0</v>
      </c>
      <c r="BO34" s="143" t="s">
        <v>88</v>
      </c>
      <c r="BP34" s="144">
        <v>379</v>
      </c>
      <c r="BR34" s="143" t="s">
        <v>88</v>
      </c>
      <c r="BS34" s="144">
        <v>69</v>
      </c>
      <c r="BT34" s="144">
        <v>33</v>
      </c>
      <c r="BU34" s="146">
        <f t="shared" si="7"/>
        <v>102</v>
      </c>
      <c r="BV34" s="143" t="s">
        <v>88</v>
      </c>
      <c r="BW34" s="144">
        <v>15</v>
      </c>
      <c r="BX34" s="144">
        <v>7</v>
      </c>
      <c r="BY34" s="146">
        <f t="shared" si="8"/>
        <v>22</v>
      </c>
      <c r="BZ34" s="140" t="s">
        <v>88</v>
      </c>
      <c r="CA34" s="135">
        <v>639</v>
      </c>
      <c r="CB34" s="135">
        <f t="shared" si="9"/>
        <v>702</v>
      </c>
      <c r="CC34" s="135">
        <v>16</v>
      </c>
      <c r="CD34" s="135">
        <v>40</v>
      </c>
      <c r="CE34" s="146">
        <f t="shared" si="10"/>
        <v>56</v>
      </c>
      <c r="CF34" s="140" t="s">
        <v>88</v>
      </c>
      <c r="CG34" s="135">
        <v>63</v>
      </c>
      <c r="CI34" s="143" t="s">
        <v>88</v>
      </c>
      <c r="CJ34" s="144">
        <v>34833</v>
      </c>
      <c r="CL34" s="143" t="s">
        <v>88</v>
      </c>
      <c r="CM34" s="144">
        <v>1521</v>
      </c>
      <c r="CO34" s="133">
        <v>52</v>
      </c>
      <c r="CQ34" s="129">
        <v>493064267.44999999</v>
      </c>
      <c r="CS34" s="143" t="s">
        <v>88</v>
      </c>
      <c r="CT34" s="144">
        <v>34716</v>
      </c>
      <c r="CU34" s="144">
        <v>8176</v>
      </c>
      <c r="CV34" s="144">
        <v>697</v>
      </c>
      <c r="CW34" s="144">
        <v>49139</v>
      </c>
      <c r="CX34" s="146">
        <f t="shared" si="11"/>
        <v>92728</v>
      </c>
      <c r="CZ34" s="129" t="s">
        <v>88</v>
      </c>
      <c r="DA34" s="129">
        <v>92728</v>
      </c>
      <c r="DB34" s="144">
        <v>34716</v>
      </c>
      <c r="DC34" s="167">
        <v>8176</v>
      </c>
      <c r="DD34" s="144">
        <v>697</v>
      </c>
      <c r="DE34" s="144">
        <v>49139</v>
      </c>
      <c r="DG34" s="129" t="s">
        <v>88</v>
      </c>
      <c r="DH34" s="129">
        <v>897</v>
      </c>
      <c r="DI34" s="129">
        <v>64</v>
      </c>
      <c r="DJ34" s="129">
        <f t="shared" si="12"/>
        <v>7.1348940914158305</v>
      </c>
      <c r="DN34" s="129" t="e">
        <f t="shared" si="13"/>
        <v>#DIV/0!</v>
      </c>
      <c r="DP34" s="137" t="s">
        <v>297</v>
      </c>
      <c r="DQ34" s="129">
        <v>208</v>
      </c>
      <c r="DR34" s="129">
        <f t="shared" si="14"/>
        <v>30.76923076923077</v>
      </c>
      <c r="DT34" s="129" t="s">
        <v>297</v>
      </c>
      <c r="DU34" s="149">
        <v>3457</v>
      </c>
      <c r="DW34" s="129" t="s">
        <v>88</v>
      </c>
      <c r="DX34" s="129">
        <v>227</v>
      </c>
      <c r="DY34" s="129">
        <f t="shared" si="15"/>
        <v>6.5663870407868092</v>
      </c>
    </row>
    <row r="35" spans="1:129">
      <c r="A35" s="140" t="s">
        <v>89</v>
      </c>
      <c r="B35" s="135">
        <v>98</v>
      </c>
      <c r="C35" s="135">
        <v>1579209</v>
      </c>
      <c r="D35" s="141">
        <f t="shared" si="0"/>
        <v>6.2056383923850476</v>
      </c>
      <c r="E35" s="131">
        <v>92.186051659495604</v>
      </c>
      <c r="F35" s="140" t="s">
        <v>89</v>
      </c>
      <c r="G35" s="135">
        <v>1772</v>
      </c>
      <c r="H35" s="135">
        <v>1416</v>
      </c>
      <c r="I35" s="135">
        <v>3641</v>
      </c>
      <c r="J35" s="135">
        <f t="shared" si="2"/>
        <v>6829</v>
      </c>
      <c r="K35" s="140" t="s">
        <v>89</v>
      </c>
      <c r="L35" s="135">
        <v>621</v>
      </c>
      <c r="M35" s="135">
        <v>676</v>
      </c>
      <c r="N35" s="135">
        <v>51</v>
      </c>
      <c r="P35" s="140" t="s">
        <v>89</v>
      </c>
      <c r="Q35" s="135">
        <v>2222</v>
      </c>
      <c r="R35" s="140" t="s">
        <v>89</v>
      </c>
      <c r="S35" s="135">
        <v>394</v>
      </c>
      <c r="T35" s="135">
        <v>361</v>
      </c>
      <c r="U35" s="135">
        <v>26</v>
      </c>
      <c r="V35" s="142">
        <f t="shared" si="3"/>
        <v>91.6243654822335</v>
      </c>
      <c r="X35" s="143" t="s">
        <v>89</v>
      </c>
      <c r="Y35" s="144">
        <v>1342</v>
      </c>
      <c r="Z35" s="144">
        <v>1194</v>
      </c>
      <c r="AA35" s="144">
        <v>147</v>
      </c>
      <c r="AB35" s="144">
        <v>1</v>
      </c>
      <c r="AD35" s="143" t="s">
        <v>89</v>
      </c>
      <c r="AE35" s="145">
        <v>19</v>
      </c>
      <c r="AF35" s="144">
        <v>2442</v>
      </c>
      <c r="AG35" s="144">
        <v>1278</v>
      </c>
      <c r="AH35" s="144">
        <v>1164</v>
      </c>
      <c r="AI35" s="144">
        <v>0</v>
      </c>
      <c r="AK35" s="143" t="s">
        <v>89</v>
      </c>
      <c r="AL35" s="144">
        <v>440</v>
      </c>
      <c r="AN35" s="143" t="s">
        <v>89</v>
      </c>
      <c r="AO35" s="144">
        <v>1594</v>
      </c>
      <c r="AQ35" s="143" t="s">
        <v>89</v>
      </c>
      <c r="AR35" s="144">
        <v>1277</v>
      </c>
      <c r="AS35" s="144">
        <v>2</v>
      </c>
      <c r="AT35" s="144">
        <v>0</v>
      </c>
      <c r="AU35" s="144">
        <v>46</v>
      </c>
      <c r="AV35" s="144">
        <v>2</v>
      </c>
      <c r="AW35" s="144">
        <v>942</v>
      </c>
      <c r="AX35" s="144">
        <v>135</v>
      </c>
      <c r="AY35" s="144">
        <f t="shared" si="4"/>
        <v>1077</v>
      </c>
      <c r="AZ35" s="144">
        <v>72</v>
      </c>
      <c r="BA35" s="144">
        <v>78</v>
      </c>
      <c r="BB35" s="146">
        <f t="shared" si="1"/>
        <v>1127</v>
      </c>
      <c r="BC35" s="143" t="s">
        <v>89</v>
      </c>
      <c r="BD35" s="144">
        <v>1277</v>
      </c>
      <c r="BE35" s="144">
        <v>829</v>
      </c>
      <c r="BF35" s="144">
        <v>675</v>
      </c>
      <c r="BG35" s="144">
        <v>402</v>
      </c>
      <c r="BH35" s="129">
        <f t="shared" si="5"/>
        <v>31.480031323414252</v>
      </c>
      <c r="BI35" s="143" t="s">
        <v>89</v>
      </c>
      <c r="BJ35" s="144">
        <v>118</v>
      </c>
      <c r="BK35" s="133">
        <v>57</v>
      </c>
      <c r="BL35" s="144">
        <v>63</v>
      </c>
      <c r="BM35" s="144">
        <v>113</v>
      </c>
      <c r="BN35" s="144">
        <f t="shared" si="6"/>
        <v>176</v>
      </c>
      <c r="BO35" s="143" t="s">
        <v>89</v>
      </c>
      <c r="BP35" s="144">
        <v>1065</v>
      </c>
      <c r="BR35" s="143" t="s">
        <v>89</v>
      </c>
      <c r="BS35" s="144">
        <v>56</v>
      </c>
      <c r="BT35" s="144">
        <v>30</v>
      </c>
      <c r="BU35" s="146">
        <f t="shared" si="7"/>
        <v>86</v>
      </c>
      <c r="BV35" s="143" t="s">
        <v>89</v>
      </c>
      <c r="BW35" s="144">
        <v>381</v>
      </c>
      <c r="BX35" s="144">
        <v>72</v>
      </c>
      <c r="BY35" s="146">
        <f t="shared" si="8"/>
        <v>453</v>
      </c>
      <c r="BZ35" s="140" t="s">
        <v>89</v>
      </c>
      <c r="CA35" s="135">
        <v>640</v>
      </c>
      <c r="CB35" s="135">
        <f t="shared" si="9"/>
        <v>738</v>
      </c>
      <c r="CC35" s="135">
        <v>18</v>
      </c>
      <c r="CD35" s="135">
        <v>32</v>
      </c>
      <c r="CE35" s="146">
        <f t="shared" si="10"/>
        <v>50</v>
      </c>
      <c r="CF35" s="140" t="s">
        <v>89</v>
      </c>
      <c r="CG35" s="135">
        <v>98</v>
      </c>
      <c r="CI35" s="143" t="s">
        <v>89</v>
      </c>
      <c r="CJ35" s="144">
        <v>16134</v>
      </c>
      <c r="CL35" s="143" t="s">
        <v>89</v>
      </c>
      <c r="CM35" s="144">
        <v>1435</v>
      </c>
      <c r="CO35" s="133">
        <v>85</v>
      </c>
      <c r="CQ35" s="129">
        <v>451913991.05000001</v>
      </c>
      <c r="CS35" s="143" t="s">
        <v>89</v>
      </c>
      <c r="CT35" s="144">
        <v>16134</v>
      </c>
      <c r="CU35" s="144">
        <v>4143</v>
      </c>
      <c r="CV35" s="144">
        <v>617</v>
      </c>
      <c r="CW35" s="144">
        <v>11374</v>
      </c>
      <c r="CX35" s="146">
        <f t="shared" si="11"/>
        <v>32268</v>
      </c>
      <c r="CZ35" s="129" t="s">
        <v>89</v>
      </c>
      <c r="DA35" s="129">
        <v>31958</v>
      </c>
      <c r="DB35" s="144">
        <v>15979</v>
      </c>
      <c r="DC35" s="167">
        <v>4087</v>
      </c>
      <c r="DD35" s="144">
        <v>609</v>
      </c>
      <c r="DE35" s="144">
        <v>11283</v>
      </c>
      <c r="DG35" s="129" t="s">
        <v>89</v>
      </c>
      <c r="DH35" s="147">
        <v>1390</v>
      </c>
      <c r="DI35" s="129">
        <v>105</v>
      </c>
      <c r="DJ35" s="129">
        <f t="shared" si="12"/>
        <v>7.5539568345323742</v>
      </c>
      <c r="DK35" s="148">
        <v>32</v>
      </c>
      <c r="DL35" s="149">
        <v>101</v>
      </c>
      <c r="DM35" s="129">
        <v>20.612244897959183</v>
      </c>
      <c r="DN35" s="129">
        <f>+DJ35/DL35</f>
        <v>7.4791651827053204E-2</v>
      </c>
      <c r="DP35" s="137" t="s">
        <v>298</v>
      </c>
      <c r="DQ35" s="129">
        <v>608</v>
      </c>
      <c r="DR35" s="129">
        <f t="shared" si="14"/>
        <v>17.269736842105264</v>
      </c>
      <c r="DT35" s="129" t="s">
        <v>298</v>
      </c>
      <c r="DU35" s="149">
        <v>7390</v>
      </c>
      <c r="DW35" s="129" t="s">
        <v>89</v>
      </c>
      <c r="DX35" s="129">
        <v>396</v>
      </c>
      <c r="DY35" s="129">
        <f t="shared" si="15"/>
        <v>5.3585926928281458</v>
      </c>
    </row>
    <row r="36" spans="1:129">
      <c r="A36" s="138" t="s">
        <v>90</v>
      </c>
      <c r="B36" s="150">
        <v>4349</v>
      </c>
      <c r="C36" s="151">
        <v>119530753</v>
      </c>
      <c r="D36" s="141">
        <f t="shared" si="0"/>
        <v>3.6383942130775333</v>
      </c>
      <c r="E36" s="132">
        <v>93.714686870375601</v>
      </c>
      <c r="F36" s="138" t="s">
        <v>90</v>
      </c>
      <c r="G36" s="150">
        <v>172695</v>
      </c>
      <c r="H36" s="150">
        <v>141083</v>
      </c>
      <c r="I36" s="150">
        <v>105033</v>
      </c>
      <c r="J36" s="135">
        <f t="shared" si="2"/>
        <v>418811</v>
      </c>
      <c r="K36" s="138" t="s">
        <v>90</v>
      </c>
      <c r="L36" s="150">
        <v>93665</v>
      </c>
      <c r="M36" s="150">
        <v>84086</v>
      </c>
      <c r="N36" s="150">
        <v>17196</v>
      </c>
      <c r="P36" s="138" t="s">
        <v>90</v>
      </c>
      <c r="Q36" s="150">
        <v>188155</v>
      </c>
      <c r="R36" s="138" t="s">
        <v>90</v>
      </c>
      <c r="S36" s="150">
        <v>54818</v>
      </c>
      <c r="T36" s="150">
        <v>45769</v>
      </c>
      <c r="U36" s="150">
        <v>5315</v>
      </c>
      <c r="V36" s="142">
        <f t="shared" si="3"/>
        <v>83.492648400160533</v>
      </c>
      <c r="X36" s="139" t="s">
        <v>90</v>
      </c>
      <c r="Y36" s="152">
        <v>166532</v>
      </c>
      <c r="Z36" s="152">
        <v>146696</v>
      </c>
      <c r="AA36" s="152">
        <v>15850</v>
      </c>
      <c r="AB36" s="152">
        <v>3986</v>
      </c>
      <c r="AD36" s="139" t="s">
        <v>90</v>
      </c>
      <c r="AE36" s="139">
        <v>272</v>
      </c>
      <c r="AF36" s="152">
        <v>169227</v>
      </c>
      <c r="AG36" s="152">
        <v>73823</v>
      </c>
      <c r="AH36" s="152">
        <v>65470</v>
      </c>
      <c r="AI36" s="152">
        <v>29934</v>
      </c>
      <c r="AK36" s="139" t="s">
        <v>90</v>
      </c>
      <c r="AL36" s="152">
        <v>36400</v>
      </c>
      <c r="AN36" s="139" t="s">
        <v>90</v>
      </c>
      <c r="AO36" s="152">
        <v>217595</v>
      </c>
      <c r="AQ36" s="139" t="s">
        <v>90</v>
      </c>
      <c r="AR36" s="152">
        <v>216927</v>
      </c>
      <c r="AS36" s="152"/>
      <c r="AT36" s="152"/>
      <c r="AU36" s="152"/>
      <c r="AV36" s="152"/>
      <c r="AW36" s="152"/>
      <c r="AX36" s="152"/>
      <c r="AY36" s="144">
        <f t="shared" si="4"/>
        <v>0</v>
      </c>
      <c r="AZ36" s="152"/>
      <c r="BA36" s="152"/>
      <c r="BB36" s="146"/>
      <c r="BC36" s="139" t="s">
        <v>90</v>
      </c>
      <c r="BD36" s="152">
        <v>216927</v>
      </c>
      <c r="BE36" s="152">
        <v>100767</v>
      </c>
      <c r="BF36" s="152">
        <v>68778</v>
      </c>
      <c r="BG36" s="152">
        <v>53697</v>
      </c>
      <c r="BH36" s="129">
        <f t="shared" si="5"/>
        <v>24.753488500739881</v>
      </c>
      <c r="BI36" s="139" t="s">
        <v>90</v>
      </c>
      <c r="BJ36" s="152">
        <v>4273</v>
      </c>
      <c r="BK36" s="152"/>
      <c r="BL36" s="152">
        <v>3683</v>
      </c>
      <c r="BM36" s="152">
        <v>3906</v>
      </c>
      <c r="BN36" s="144">
        <f t="shared" si="6"/>
        <v>7589</v>
      </c>
      <c r="BO36" s="139" t="s">
        <v>90</v>
      </c>
      <c r="BP36" s="152">
        <v>37745</v>
      </c>
      <c r="BR36" s="139" t="s">
        <v>90</v>
      </c>
      <c r="BS36" s="152">
        <v>2641</v>
      </c>
      <c r="BT36" s="152">
        <v>1712</v>
      </c>
      <c r="BU36" s="146">
        <f t="shared" si="7"/>
        <v>4353</v>
      </c>
      <c r="BV36" s="139" t="s">
        <v>90</v>
      </c>
      <c r="BW36" s="152">
        <v>8754</v>
      </c>
      <c r="BX36" s="152">
        <v>1077</v>
      </c>
      <c r="BY36" s="146">
        <f t="shared" si="8"/>
        <v>9831</v>
      </c>
      <c r="BZ36" s="138" t="s">
        <v>90</v>
      </c>
      <c r="CA36" s="150">
        <v>41515</v>
      </c>
      <c r="CB36" s="135">
        <f t="shared" si="9"/>
        <v>45864</v>
      </c>
      <c r="CC36" s="150">
        <v>2335</v>
      </c>
      <c r="CD36" s="150">
        <v>3789</v>
      </c>
      <c r="CE36" s="146">
        <f t="shared" si="10"/>
        <v>6124</v>
      </c>
      <c r="CF36" s="138" t="s">
        <v>90</v>
      </c>
      <c r="CG36" s="150">
        <v>4349</v>
      </c>
      <c r="CI36" s="139" t="s">
        <v>90</v>
      </c>
      <c r="CJ36" s="152">
        <v>1528475</v>
      </c>
      <c r="CL36" s="139" t="s">
        <v>90</v>
      </c>
      <c r="CM36" s="152">
        <v>94665</v>
      </c>
      <c r="CO36" s="153">
        <v>3728</v>
      </c>
      <c r="CS36" s="139" t="s">
        <v>90</v>
      </c>
      <c r="CT36" s="152">
        <v>1532403</v>
      </c>
      <c r="CU36" s="152">
        <v>992950</v>
      </c>
      <c r="CV36" s="152">
        <v>257257</v>
      </c>
      <c r="CW36" s="152">
        <v>988437</v>
      </c>
      <c r="CX36" s="146">
        <f t="shared" si="11"/>
        <v>3771047</v>
      </c>
      <c r="CZ36" s="129" t="s">
        <v>90</v>
      </c>
      <c r="DA36" s="129">
        <v>3510180</v>
      </c>
      <c r="DB36" s="152">
        <v>1510891</v>
      </c>
      <c r="DC36" s="168">
        <v>886158</v>
      </c>
      <c r="DD36" s="152">
        <v>241149</v>
      </c>
      <c r="DE36" s="152">
        <v>871982</v>
      </c>
      <c r="DG36" s="129" t="s">
        <v>90</v>
      </c>
      <c r="DH36" s="147">
        <v>176339</v>
      </c>
      <c r="DI36" s="147">
        <v>11015</v>
      </c>
      <c r="DJ36" s="129">
        <f t="shared" si="12"/>
        <v>6.2464911335552546</v>
      </c>
      <c r="DT36" s="137" t="s">
        <v>301</v>
      </c>
      <c r="DU36" s="154">
        <v>562797</v>
      </c>
      <c r="DW36" s="129" t="s">
        <v>90</v>
      </c>
      <c r="DX36" s="129">
        <v>66535</v>
      </c>
      <c r="DY36" s="129">
        <f t="shared" si="15"/>
        <v>11.822202321618629</v>
      </c>
    </row>
    <row r="37" spans="1:129">
      <c r="AY37" s="144">
        <f t="shared" si="4"/>
        <v>0</v>
      </c>
      <c r="BB37" s="146"/>
      <c r="BE37" s="143" t="s">
        <v>91</v>
      </c>
      <c r="BF37" s="144"/>
      <c r="BG37" s="144"/>
      <c r="BI37" s="152"/>
      <c r="BJ37" s="144"/>
      <c r="BK37" s="144"/>
    </row>
  </sheetData>
  <mergeCells count="29">
    <mergeCell ref="AE1:AI1"/>
    <mergeCell ref="AR1:BA1"/>
    <mergeCell ref="BD1:BG1"/>
    <mergeCell ref="BJ1:BM1"/>
    <mergeCell ref="BS1:BT1"/>
    <mergeCell ref="B1:D1"/>
    <mergeCell ref="G1:I1"/>
    <mergeCell ref="L1:N1"/>
    <mergeCell ref="S1:U1"/>
    <mergeCell ref="X1:AB1"/>
    <mergeCell ref="AS3:AT3"/>
    <mergeCell ref="AU3:AV3"/>
    <mergeCell ref="AW3:AX3"/>
    <mergeCell ref="AZ3:BA3"/>
    <mergeCell ref="G2:I2"/>
    <mergeCell ref="L2:N2"/>
    <mergeCell ref="S2:U2"/>
    <mergeCell ref="X2:AB2"/>
    <mergeCell ref="AE2:AI2"/>
    <mergeCell ref="AR2:BA2"/>
    <mergeCell ref="CS1:CW1"/>
    <mergeCell ref="CS2:CW2"/>
    <mergeCell ref="BD2:BG2"/>
    <mergeCell ref="BL2:BM2"/>
    <mergeCell ref="BS2:BT2"/>
    <mergeCell ref="BW2:BX2"/>
    <mergeCell ref="CC2:CD2"/>
    <mergeCell ref="CA1:CD1"/>
    <mergeCell ref="BW1:BX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U79"/>
  <sheetViews>
    <sheetView workbookViewId="0">
      <pane xSplit="3" ySplit="4" topLeftCell="CM5" activePane="bottomRight" state="frozen"/>
      <selection activeCell="G3" sqref="G3"/>
      <selection pane="topRight" activeCell="G3" sqref="G3"/>
      <selection pane="bottomLeft" activeCell="G3" sqref="G3"/>
      <selection pane="bottomRight" activeCell="G3" sqref="G3"/>
    </sheetView>
  </sheetViews>
  <sheetFormatPr baseColWidth="10" defaultColWidth="10.85546875" defaultRowHeight="12"/>
  <cols>
    <col min="1" max="1" width="21.140625" style="79" bestFit="1" customWidth="1"/>
    <col min="2" max="3" width="11.85546875" style="79" customWidth="1"/>
    <col min="4" max="4" width="11.28515625" style="115" bestFit="1" customWidth="1"/>
    <col min="5" max="7" width="10.85546875" style="115"/>
    <col min="8" max="11" width="10.85546875" style="91"/>
    <col min="12" max="12" width="13.42578125" style="79" customWidth="1"/>
    <col min="13" max="13" width="12" style="79" customWidth="1"/>
    <col min="14" max="15" width="10.85546875" style="79" customWidth="1"/>
    <col min="16" max="17" width="10.85546875" style="115"/>
    <col min="18" max="19" width="12" style="115" bestFit="1" customWidth="1"/>
    <col min="20" max="23" width="10.85546875" style="83"/>
    <col min="24" max="27" width="10.85546875" style="79" customWidth="1"/>
    <col min="28" max="33" width="10.85546875" style="86"/>
    <col min="34" max="37" width="10.85546875" style="79" customWidth="1"/>
    <col min="38" max="43" width="10.85546875" style="89"/>
    <col min="44" max="49" width="10.85546875" style="79" customWidth="1"/>
    <col min="50" max="53" width="10.85546875" style="91"/>
    <col min="54" max="57" width="10.85546875" style="79" customWidth="1"/>
    <col min="58" max="58" width="12.7109375" style="79" customWidth="1"/>
    <col min="59" max="59" width="13.42578125" style="79" customWidth="1"/>
    <col min="60" max="61" width="10.85546875" style="79" customWidth="1"/>
    <col min="62" max="65" width="10.85546875" style="93"/>
    <col min="66" max="69" width="10.85546875" style="94"/>
    <col min="70" max="73" width="10.85546875" style="83"/>
    <col min="74" max="81" width="10.85546875" style="79" customWidth="1"/>
    <col min="82" max="85" width="10.85546875" style="96"/>
    <col min="86" max="101" width="10.85546875" style="79" customWidth="1"/>
    <col min="102" max="102" width="12" style="79" customWidth="1"/>
    <col min="103" max="103" width="10.85546875" style="79" customWidth="1"/>
    <col min="104" max="111" width="10.85546875" style="93"/>
    <col min="112" max="117" width="10.85546875" style="99"/>
    <col min="118" max="123" width="10.85546875" style="94"/>
    <col min="124" max="127" width="10.85546875" style="83"/>
    <col min="128" max="131" width="10.85546875" style="79" customWidth="1"/>
    <col min="132" max="137" width="10.85546875" style="106"/>
    <col min="138" max="143" width="10.85546875" style="83"/>
    <col min="144" max="145" width="10.85546875" style="89"/>
    <col min="146" max="147" width="10.85546875" style="162"/>
    <col min="148" max="16384" width="10.85546875" style="79"/>
  </cols>
  <sheetData>
    <row r="1" spans="1:151" s="45" customFormat="1" ht="26.25" customHeight="1">
      <c r="A1" s="211" t="s">
        <v>391</v>
      </c>
      <c r="B1" s="207" t="s">
        <v>119</v>
      </c>
      <c r="C1" s="208"/>
      <c r="D1" s="217" t="s">
        <v>383</v>
      </c>
      <c r="E1" s="217"/>
      <c r="F1" s="217"/>
      <c r="G1" s="217"/>
      <c r="H1" s="215" t="s">
        <v>373</v>
      </c>
      <c r="I1" s="215"/>
      <c r="J1" s="215"/>
      <c r="K1" s="215"/>
      <c r="L1" s="41"/>
      <c r="M1" s="41"/>
      <c r="N1" s="41"/>
      <c r="O1" s="41"/>
      <c r="P1" s="218" t="s">
        <v>374</v>
      </c>
      <c r="Q1" s="218"/>
      <c r="R1" s="218"/>
      <c r="S1" s="218"/>
      <c r="T1" s="216" t="s">
        <v>375</v>
      </c>
      <c r="U1" s="216"/>
      <c r="V1" s="216"/>
      <c r="W1" s="216"/>
      <c r="X1" s="41"/>
      <c r="Y1" s="41"/>
      <c r="Z1" s="41"/>
      <c r="AA1" s="41"/>
      <c r="AB1" s="219" t="s">
        <v>389</v>
      </c>
      <c r="AC1" s="219"/>
      <c r="AD1" s="219"/>
      <c r="AE1" s="219"/>
      <c r="AF1" s="219"/>
      <c r="AG1" s="219"/>
      <c r="AH1" s="41"/>
      <c r="AI1" s="41"/>
      <c r="AJ1" s="41"/>
      <c r="AK1" s="41"/>
      <c r="AL1" s="214" t="s">
        <v>376</v>
      </c>
      <c r="AM1" s="214"/>
      <c r="AN1" s="214"/>
      <c r="AO1" s="214"/>
      <c r="AP1" s="214"/>
      <c r="AQ1" s="214"/>
      <c r="AR1" s="41"/>
      <c r="AS1" s="41"/>
      <c r="AT1" s="41"/>
      <c r="AU1" s="41"/>
      <c r="AV1" s="41"/>
      <c r="AW1" s="41"/>
      <c r="AX1" s="215" t="s">
        <v>377</v>
      </c>
      <c r="AY1" s="215"/>
      <c r="AZ1" s="215"/>
      <c r="BA1" s="215"/>
      <c r="BB1" s="41"/>
      <c r="BC1" s="41"/>
      <c r="BD1" s="41"/>
      <c r="BE1" s="41"/>
      <c r="BF1" s="41"/>
      <c r="BG1" s="41"/>
      <c r="BH1" s="41"/>
      <c r="BI1" s="41"/>
      <c r="BJ1" s="235" t="s">
        <v>382</v>
      </c>
      <c r="BK1" s="235"/>
      <c r="BL1" s="235"/>
      <c r="BM1" s="235"/>
      <c r="BN1" s="226" t="s">
        <v>378</v>
      </c>
      <c r="BO1" s="226"/>
      <c r="BP1" s="226"/>
      <c r="BQ1" s="226"/>
      <c r="BR1" s="230" t="s">
        <v>379</v>
      </c>
      <c r="BS1" s="231"/>
      <c r="BT1" s="231"/>
      <c r="BU1" s="232"/>
      <c r="BV1" s="41"/>
      <c r="BW1" s="41"/>
      <c r="BX1" s="41"/>
      <c r="BY1" s="41"/>
      <c r="BZ1" s="41"/>
      <c r="CA1" s="41"/>
      <c r="CB1" s="41"/>
      <c r="CC1" s="41"/>
      <c r="CD1" s="228" t="s">
        <v>387</v>
      </c>
      <c r="CE1" s="228"/>
      <c r="CF1" s="228"/>
      <c r="CG1" s="228"/>
      <c r="CH1" s="41"/>
      <c r="CI1" s="41"/>
      <c r="CJ1" s="41"/>
      <c r="CK1" s="41"/>
      <c r="CL1" s="41"/>
      <c r="CM1" s="41"/>
      <c r="CN1" s="43"/>
      <c r="CO1" s="43"/>
      <c r="CP1" s="41"/>
      <c r="CQ1" s="41"/>
      <c r="CR1" s="41"/>
      <c r="CS1" s="41"/>
      <c r="CT1" s="41"/>
      <c r="CU1" s="41"/>
      <c r="CV1" s="41"/>
      <c r="CW1" s="41"/>
      <c r="CX1" s="41"/>
      <c r="CY1" s="41"/>
      <c r="CZ1" s="44"/>
      <c r="DA1" s="235" t="s">
        <v>386</v>
      </c>
      <c r="DB1" s="235"/>
      <c r="DC1" s="235"/>
      <c r="DD1" s="235"/>
      <c r="DE1" s="235"/>
      <c r="DF1" s="235"/>
      <c r="DG1" s="235"/>
      <c r="DH1" s="251" t="s">
        <v>384</v>
      </c>
      <c r="DI1" s="251"/>
      <c r="DJ1" s="251"/>
      <c r="DK1" s="251"/>
      <c r="DL1" s="251"/>
      <c r="DM1" s="251"/>
      <c r="DN1" s="226" t="s">
        <v>385</v>
      </c>
      <c r="DO1" s="226"/>
      <c r="DP1" s="226"/>
      <c r="DQ1" s="226"/>
      <c r="DR1" s="226"/>
      <c r="DS1" s="226"/>
      <c r="DT1" s="216" t="s">
        <v>388</v>
      </c>
      <c r="DU1" s="216"/>
      <c r="DV1" s="216"/>
      <c r="DW1" s="216"/>
      <c r="DX1" s="41"/>
      <c r="DY1" s="41"/>
      <c r="DZ1" s="41"/>
      <c r="EA1" s="41"/>
      <c r="EB1" s="206" t="s">
        <v>380</v>
      </c>
      <c r="EC1" s="206"/>
      <c r="ED1" s="206"/>
      <c r="EE1" s="206"/>
      <c r="EF1" s="206"/>
      <c r="EG1" s="206"/>
      <c r="EH1" s="240" t="s">
        <v>381</v>
      </c>
      <c r="EI1" s="241"/>
      <c r="EJ1" s="241"/>
      <c r="EK1" s="241"/>
      <c r="EL1" s="241"/>
      <c r="EM1" s="242"/>
      <c r="EN1" s="243" t="s">
        <v>173</v>
      </c>
      <c r="EO1" s="244"/>
      <c r="EP1" s="247" t="s">
        <v>412</v>
      </c>
      <c r="EQ1" s="248"/>
    </row>
    <row r="2" spans="1:151" s="45" customFormat="1" ht="58.5" customHeight="1">
      <c r="A2" s="212"/>
      <c r="B2" s="209"/>
      <c r="C2" s="210"/>
      <c r="D2" s="224" t="s">
        <v>31</v>
      </c>
      <c r="E2" s="224"/>
      <c r="F2" s="221" t="s">
        <v>118</v>
      </c>
      <c r="G2" s="221"/>
      <c r="H2" s="239" t="s">
        <v>32</v>
      </c>
      <c r="I2" s="239"/>
      <c r="J2" s="221" t="s">
        <v>120</v>
      </c>
      <c r="K2" s="221"/>
      <c r="L2" s="220" t="s">
        <v>114</v>
      </c>
      <c r="M2" s="220"/>
      <c r="N2" s="223" t="s">
        <v>121</v>
      </c>
      <c r="O2" s="223"/>
      <c r="P2" s="238" t="s">
        <v>23</v>
      </c>
      <c r="Q2" s="238"/>
      <c r="R2" s="221" t="s">
        <v>122</v>
      </c>
      <c r="S2" s="221"/>
      <c r="T2" s="233" t="s">
        <v>352</v>
      </c>
      <c r="U2" s="233"/>
      <c r="V2" s="221" t="s">
        <v>123</v>
      </c>
      <c r="W2" s="221"/>
      <c r="X2" s="220" t="s">
        <v>125</v>
      </c>
      <c r="Y2" s="220"/>
      <c r="Z2" s="223" t="s">
        <v>124</v>
      </c>
      <c r="AA2" s="223"/>
      <c r="AB2" s="219" t="s">
        <v>24</v>
      </c>
      <c r="AC2" s="219"/>
      <c r="AD2" s="224" t="s">
        <v>126</v>
      </c>
      <c r="AE2" s="224"/>
      <c r="AF2" s="221" t="s">
        <v>127</v>
      </c>
      <c r="AG2" s="221"/>
      <c r="AH2" s="229" t="s">
        <v>25</v>
      </c>
      <c r="AI2" s="229"/>
      <c r="AJ2" s="223" t="s">
        <v>133</v>
      </c>
      <c r="AK2" s="223"/>
      <c r="AL2" s="234" t="s">
        <v>27</v>
      </c>
      <c r="AM2" s="234"/>
      <c r="AN2" s="224" t="s">
        <v>134</v>
      </c>
      <c r="AO2" s="224"/>
      <c r="AP2" s="221" t="s">
        <v>135</v>
      </c>
      <c r="AQ2" s="221"/>
      <c r="AR2" s="223" t="s">
        <v>136</v>
      </c>
      <c r="AS2" s="223"/>
      <c r="AT2" s="220" t="s">
        <v>21</v>
      </c>
      <c r="AU2" s="220"/>
      <c r="AV2" s="223" t="s">
        <v>137</v>
      </c>
      <c r="AW2" s="223"/>
      <c r="AX2" s="224" t="s">
        <v>139</v>
      </c>
      <c r="AY2" s="224"/>
      <c r="AZ2" s="221" t="s">
        <v>140</v>
      </c>
      <c r="BA2" s="221"/>
      <c r="BB2" s="220" t="s">
        <v>142</v>
      </c>
      <c r="BC2" s="220"/>
      <c r="BD2" s="223" t="s">
        <v>144</v>
      </c>
      <c r="BE2" s="223"/>
      <c r="BF2" s="220" t="s">
        <v>175</v>
      </c>
      <c r="BG2" s="220"/>
      <c r="BH2" s="236" t="s">
        <v>145</v>
      </c>
      <c r="BI2" s="236"/>
      <c r="BJ2" s="221" t="s">
        <v>176</v>
      </c>
      <c r="BK2" s="221"/>
      <c r="BL2" s="237" t="s">
        <v>146</v>
      </c>
      <c r="BM2" s="237"/>
      <c r="BN2" s="222" t="s">
        <v>149</v>
      </c>
      <c r="BO2" s="222"/>
      <c r="BP2" s="221" t="s">
        <v>150</v>
      </c>
      <c r="BQ2" s="221"/>
      <c r="BR2" s="42" t="s">
        <v>29</v>
      </c>
      <c r="BS2" s="42"/>
      <c r="BT2" s="221" t="s">
        <v>151</v>
      </c>
      <c r="BU2" s="221"/>
      <c r="BV2" s="229" t="s">
        <v>152</v>
      </c>
      <c r="BW2" s="229"/>
      <c r="BX2" s="223" t="s">
        <v>153</v>
      </c>
      <c r="BY2" s="223"/>
      <c r="BZ2" s="224" t="s">
        <v>247</v>
      </c>
      <c r="CA2" s="224"/>
      <c r="CB2" s="223" t="s">
        <v>154</v>
      </c>
      <c r="CC2" s="223"/>
      <c r="CD2" s="46" t="s">
        <v>245</v>
      </c>
      <c r="CE2" s="46" t="s">
        <v>245</v>
      </c>
      <c r="CF2" s="221" t="s">
        <v>155</v>
      </c>
      <c r="CG2" s="221"/>
      <c r="CH2" s="220" t="s">
        <v>158</v>
      </c>
      <c r="CI2" s="220"/>
      <c r="CJ2" s="220" t="s">
        <v>157</v>
      </c>
      <c r="CK2" s="220"/>
      <c r="CL2" s="223" t="s">
        <v>156</v>
      </c>
      <c r="CM2" s="223"/>
      <c r="CN2" s="220" t="s">
        <v>159</v>
      </c>
      <c r="CO2" s="220"/>
      <c r="CP2" s="223" t="s">
        <v>160</v>
      </c>
      <c r="CQ2" s="223"/>
      <c r="CR2" s="223" t="s">
        <v>161</v>
      </c>
      <c r="CS2" s="223"/>
      <c r="CT2" s="227" t="s">
        <v>311</v>
      </c>
      <c r="CU2" s="227"/>
      <c r="CV2" s="227" t="s">
        <v>256</v>
      </c>
      <c r="CW2" s="227"/>
      <c r="CX2" s="223" t="s">
        <v>162</v>
      </c>
      <c r="CY2" s="223"/>
      <c r="CZ2" s="47" t="s">
        <v>18</v>
      </c>
      <c r="DA2" s="47"/>
      <c r="DB2" s="224" t="s">
        <v>164</v>
      </c>
      <c r="DC2" s="224"/>
      <c r="DD2" s="224" t="s">
        <v>163</v>
      </c>
      <c r="DE2" s="224"/>
      <c r="DF2" s="221" t="s">
        <v>165</v>
      </c>
      <c r="DG2" s="221"/>
      <c r="DH2" s="253" t="s">
        <v>313</v>
      </c>
      <c r="DI2" s="253"/>
      <c r="DJ2" s="253" t="s">
        <v>312</v>
      </c>
      <c r="DK2" s="253"/>
      <c r="DL2" s="221" t="s">
        <v>166</v>
      </c>
      <c r="DM2" s="221"/>
      <c r="DN2" s="222" t="s">
        <v>264</v>
      </c>
      <c r="DO2" s="222"/>
      <c r="DP2" s="222" t="s">
        <v>314</v>
      </c>
      <c r="DQ2" s="222"/>
      <c r="DR2" s="221" t="s">
        <v>167</v>
      </c>
      <c r="DS2" s="221"/>
      <c r="DT2" s="225" t="s">
        <v>390</v>
      </c>
      <c r="DU2" s="225"/>
      <c r="DV2" s="221" t="s">
        <v>168</v>
      </c>
      <c r="DW2" s="221"/>
      <c r="DX2" s="41"/>
      <c r="DY2" s="41"/>
      <c r="DZ2" s="223" t="s">
        <v>169</v>
      </c>
      <c r="EA2" s="223"/>
      <c r="EB2" s="252" t="s">
        <v>40</v>
      </c>
      <c r="EC2" s="252"/>
      <c r="ED2" s="252" t="s">
        <v>174</v>
      </c>
      <c r="EE2" s="252"/>
      <c r="EF2" s="221" t="s">
        <v>170</v>
      </c>
      <c r="EG2" s="221"/>
      <c r="EH2" s="233" t="s">
        <v>41</v>
      </c>
      <c r="EI2" s="233"/>
      <c r="EJ2" s="224" t="s">
        <v>171</v>
      </c>
      <c r="EK2" s="224"/>
      <c r="EL2" s="221" t="s">
        <v>172</v>
      </c>
      <c r="EM2" s="221"/>
      <c r="EN2" s="245"/>
      <c r="EO2" s="246"/>
      <c r="EP2" s="249"/>
      <c r="EQ2" s="250"/>
      <c r="ER2" s="45" t="s">
        <v>413</v>
      </c>
      <c r="ES2" s="45" t="s">
        <v>414</v>
      </c>
      <c r="ET2" s="45" t="s">
        <v>204</v>
      </c>
      <c r="EU2" s="45" t="s">
        <v>415</v>
      </c>
    </row>
    <row r="3" spans="1:151" s="58" customFormat="1" ht="26.25" customHeight="1">
      <c r="A3" s="213"/>
      <c r="B3" s="48">
        <v>2015</v>
      </c>
      <c r="C3" s="48">
        <v>2016</v>
      </c>
      <c r="D3" s="49">
        <v>2015</v>
      </c>
      <c r="E3" s="49">
        <v>2016</v>
      </c>
      <c r="F3" s="49">
        <v>2015</v>
      </c>
      <c r="G3" s="49">
        <v>2016</v>
      </c>
      <c r="H3" s="50">
        <v>2015</v>
      </c>
      <c r="I3" s="50">
        <v>2016</v>
      </c>
      <c r="J3" s="50">
        <v>2015</v>
      </c>
      <c r="K3" s="50">
        <v>2016</v>
      </c>
      <c r="L3" s="51">
        <v>2015</v>
      </c>
      <c r="M3" s="51">
        <v>2016</v>
      </c>
      <c r="N3" s="51">
        <v>2015</v>
      </c>
      <c r="O3" s="51">
        <v>2016</v>
      </c>
      <c r="P3" s="49">
        <v>2015</v>
      </c>
      <c r="Q3" s="49">
        <v>2016</v>
      </c>
      <c r="R3" s="49">
        <v>2015</v>
      </c>
      <c r="S3" s="49">
        <v>2016</v>
      </c>
      <c r="T3" s="52">
        <v>2015</v>
      </c>
      <c r="U3" s="52">
        <v>2016</v>
      </c>
      <c r="V3" s="52">
        <v>2015</v>
      </c>
      <c r="W3" s="52">
        <v>2016</v>
      </c>
      <c r="X3" s="51">
        <v>2015</v>
      </c>
      <c r="Y3" s="51">
        <v>2016</v>
      </c>
      <c r="Z3" s="51">
        <v>2015</v>
      </c>
      <c r="AA3" s="51">
        <v>2016</v>
      </c>
      <c r="AB3" s="53">
        <v>2015</v>
      </c>
      <c r="AC3" s="53">
        <v>2016</v>
      </c>
      <c r="AD3" s="53">
        <v>2015</v>
      </c>
      <c r="AE3" s="53">
        <v>2016</v>
      </c>
      <c r="AF3" s="53">
        <v>2015</v>
      </c>
      <c r="AG3" s="53">
        <v>2016</v>
      </c>
      <c r="AH3" s="51">
        <v>2015</v>
      </c>
      <c r="AI3" s="51">
        <v>2016</v>
      </c>
      <c r="AJ3" s="51">
        <v>2015</v>
      </c>
      <c r="AK3" s="51">
        <v>2016</v>
      </c>
      <c r="AL3" s="54">
        <v>2015</v>
      </c>
      <c r="AM3" s="54">
        <v>2016</v>
      </c>
      <c r="AN3" s="54">
        <v>2015</v>
      </c>
      <c r="AO3" s="54">
        <v>2016</v>
      </c>
      <c r="AP3" s="54">
        <v>2015</v>
      </c>
      <c r="AQ3" s="54">
        <v>2016</v>
      </c>
      <c r="AR3" s="51">
        <v>2015</v>
      </c>
      <c r="AS3" s="51">
        <v>2016</v>
      </c>
      <c r="AT3" s="51">
        <v>2015</v>
      </c>
      <c r="AU3" s="51">
        <v>2016</v>
      </c>
      <c r="AV3" s="51">
        <v>2015</v>
      </c>
      <c r="AW3" s="51">
        <v>2016</v>
      </c>
      <c r="AX3" s="50">
        <v>2015</v>
      </c>
      <c r="AY3" s="50">
        <v>2016</v>
      </c>
      <c r="AZ3" s="50">
        <v>2015</v>
      </c>
      <c r="BA3" s="50">
        <v>2016</v>
      </c>
      <c r="BB3" s="51">
        <v>2015</v>
      </c>
      <c r="BC3" s="51">
        <v>2016</v>
      </c>
      <c r="BD3" s="51">
        <v>2015</v>
      </c>
      <c r="BE3" s="51">
        <v>2016</v>
      </c>
      <c r="BF3" s="51">
        <v>2015</v>
      </c>
      <c r="BG3" s="51">
        <v>2016</v>
      </c>
      <c r="BH3" s="51">
        <v>2015</v>
      </c>
      <c r="BI3" s="51">
        <v>2016</v>
      </c>
      <c r="BJ3" s="47">
        <v>2015</v>
      </c>
      <c r="BK3" s="47">
        <v>2016</v>
      </c>
      <c r="BL3" s="47">
        <v>2015</v>
      </c>
      <c r="BM3" s="47">
        <v>2016</v>
      </c>
      <c r="BN3" s="55">
        <v>2015</v>
      </c>
      <c r="BO3" s="55">
        <v>2016</v>
      </c>
      <c r="BP3" s="55">
        <v>2015</v>
      </c>
      <c r="BQ3" s="55">
        <v>2016</v>
      </c>
      <c r="BR3" s="52">
        <v>2015</v>
      </c>
      <c r="BS3" s="52">
        <v>2016</v>
      </c>
      <c r="BT3" s="52">
        <v>2015</v>
      </c>
      <c r="BU3" s="52">
        <v>2016</v>
      </c>
      <c r="BV3" s="51">
        <v>2015</v>
      </c>
      <c r="BW3" s="51">
        <v>2016</v>
      </c>
      <c r="BX3" s="51">
        <v>2015</v>
      </c>
      <c r="BY3" s="51">
        <v>2016</v>
      </c>
      <c r="BZ3" s="51">
        <v>2015</v>
      </c>
      <c r="CA3" s="51">
        <v>2016</v>
      </c>
      <c r="CB3" s="51">
        <v>2015</v>
      </c>
      <c r="CC3" s="51">
        <v>2016</v>
      </c>
      <c r="CD3" s="46">
        <v>2015</v>
      </c>
      <c r="CE3" s="46">
        <v>2016</v>
      </c>
      <c r="CF3" s="46">
        <v>2015</v>
      </c>
      <c r="CG3" s="46">
        <v>2016</v>
      </c>
      <c r="CH3" s="51">
        <v>2015</v>
      </c>
      <c r="CI3" s="51">
        <v>2016</v>
      </c>
      <c r="CJ3" s="51">
        <v>2015</v>
      </c>
      <c r="CK3" s="51">
        <v>2016</v>
      </c>
      <c r="CL3" s="51">
        <v>2015</v>
      </c>
      <c r="CM3" s="51">
        <v>2016</v>
      </c>
      <c r="CN3" s="51">
        <v>2015</v>
      </c>
      <c r="CO3" s="51">
        <v>2016</v>
      </c>
      <c r="CP3" s="51">
        <v>2015</v>
      </c>
      <c r="CQ3" s="51">
        <v>2016</v>
      </c>
      <c r="CR3" s="51">
        <v>2015</v>
      </c>
      <c r="CS3" s="51">
        <v>2016</v>
      </c>
      <c r="CT3" s="51"/>
      <c r="CU3" s="51"/>
      <c r="CV3" s="51">
        <v>2015</v>
      </c>
      <c r="CW3" s="51">
        <v>2016</v>
      </c>
      <c r="CX3" s="51">
        <v>2015</v>
      </c>
      <c r="CY3" s="51">
        <v>2016</v>
      </c>
      <c r="CZ3" s="47">
        <v>2015</v>
      </c>
      <c r="DA3" s="47">
        <v>2016</v>
      </c>
      <c r="DB3" s="47">
        <v>2015</v>
      </c>
      <c r="DC3" s="47">
        <v>2016</v>
      </c>
      <c r="DD3" s="47">
        <v>2015</v>
      </c>
      <c r="DE3" s="47">
        <v>2016</v>
      </c>
      <c r="DF3" s="47">
        <v>2015</v>
      </c>
      <c r="DG3" s="47">
        <v>2016</v>
      </c>
      <c r="DH3" s="56">
        <v>2015</v>
      </c>
      <c r="DI3" s="56">
        <v>2016</v>
      </c>
      <c r="DJ3" s="56">
        <v>2015</v>
      </c>
      <c r="DK3" s="56">
        <v>2016</v>
      </c>
      <c r="DL3" s="56">
        <v>2015</v>
      </c>
      <c r="DM3" s="56">
        <v>2016</v>
      </c>
      <c r="DN3" s="55"/>
      <c r="DO3" s="55"/>
      <c r="DP3" s="55">
        <v>2015</v>
      </c>
      <c r="DQ3" s="55">
        <v>2016</v>
      </c>
      <c r="DR3" s="55">
        <v>2015</v>
      </c>
      <c r="DS3" s="55">
        <v>2016</v>
      </c>
      <c r="DT3" s="52">
        <v>2015</v>
      </c>
      <c r="DU3" s="52">
        <v>2016</v>
      </c>
      <c r="DV3" s="52">
        <v>2015</v>
      </c>
      <c r="DW3" s="52">
        <v>2016</v>
      </c>
      <c r="DX3" s="51">
        <v>2015</v>
      </c>
      <c r="DY3" s="51">
        <v>2016</v>
      </c>
      <c r="DZ3" s="51">
        <v>2015</v>
      </c>
      <c r="EA3" s="51">
        <v>2016</v>
      </c>
      <c r="EB3" s="57">
        <v>2015</v>
      </c>
      <c r="EC3" s="57">
        <v>2016</v>
      </c>
      <c r="ED3" s="57">
        <v>2015</v>
      </c>
      <c r="EE3" s="57">
        <v>2016</v>
      </c>
      <c r="EF3" s="57">
        <v>2015</v>
      </c>
      <c r="EG3" s="57">
        <v>2016</v>
      </c>
      <c r="EH3" s="52">
        <v>2015</v>
      </c>
      <c r="EI3" s="52">
        <v>2016</v>
      </c>
      <c r="EJ3" s="52">
        <v>2015</v>
      </c>
      <c r="EK3" s="52">
        <v>2016</v>
      </c>
      <c r="EL3" s="52">
        <v>2015</v>
      </c>
      <c r="EM3" s="52">
        <v>2016</v>
      </c>
      <c r="EN3" s="54">
        <v>2015</v>
      </c>
      <c r="EO3" s="54">
        <v>2016</v>
      </c>
      <c r="EP3" s="161">
        <v>2015</v>
      </c>
      <c r="EQ3" s="161">
        <v>2016</v>
      </c>
    </row>
    <row r="4" spans="1:151" s="59" customFormat="1" ht="28.5" hidden="1" customHeight="1">
      <c r="B4" s="59" t="s">
        <v>348</v>
      </c>
      <c r="C4" s="60" t="s">
        <v>348</v>
      </c>
      <c r="D4" s="61"/>
      <c r="E4" s="61"/>
      <c r="F4" s="61" t="s">
        <v>182</v>
      </c>
      <c r="G4" s="61" t="s">
        <v>182</v>
      </c>
      <c r="H4" s="62"/>
      <c r="I4" s="62"/>
      <c r="J4" s="62" t="s">
        <v>183</v>
      </c>
      <c r="K4" s="62" t="s">
        <v>184</v>
      </c>
      <c r="L4" s="63"/>
      <c r="M4" s="63"/>
      <c r="N4" s="63" t="s">
        <v>185</v>
      </c>
      <c r="O4" s="63" t="s">
        <v>186</v>
      </c>
      <c r="P4" s="61"/>
      <c r="Q4" s="61"/>
      <c r="R4" s="61" t="s">
        <v>187</v>
      </c>
      <c r="S4" s="61" t="s">
        <v>188</v>
      </c>
      <c r="T4" s="64"/>
      <c r="U4" s="64"/>
      <c r="V4" s="64"/>
      <c r="W4" s="64"/>
      <c r="X4" s="63"/>
      <c r="Y4" s="63"/>
      <c r="Z4" s="63" t="s">
        <v>189</v>
      </c>
      <c r="AA4" s="63" t="s">
        <v>190</v>
      </c>
      <c r="AB4" s="65"/>
      <c r="AC4" s="65"/>
      <c r="AD4" s="65" t="s">
        <v>191</v>
      </c>
      <c r="AE4" s="65" t="s">
        <v>192</v>
      </c>
      <c r="AF4" s="65" t="s">
        <v>193</v>
      </c>
      <c r="AG4" s="65" t="s">
        <v>194</v>
      </c>
      <c r="AH4" s="63"/>
      <c r="AI4" s="63"/>
      <c r="AJ4" s="63" t="s">
        <v>195</v>
      </c>
      <c r="AK4" s="63" t="s">
        <v>196</v>
      </c>
      <c r="AL4" s="66"/>
      <c r="AM4" s="66"/>
      <c r="AN4" s="66" t="s">
        <v>197</v>
      </c>
      <c r="AO4" s="66" t="s">
        <v>198</v>
      </c>
      <c r="AP4" s="66" t="s">
        <v>199</v>
      </c>
      <c r="AQ4" s="66" t="s">
        <v>200</v>
      </c>
      <c r="AR4" s="63"/>
      <c r="AS4" s="63"/>
      <c r="AT4" s="63"/>
      <c r="AU4" s="63"/>
      <c r="AV4" s="63"/>
      <c r="AW4" s="63"/>
      <c r="AX4" s="62"/>
      <c r="AY4" s="62"/>
      <c r="AZ4" s="62"/>
      <c r="BA4" s="62"/>
      <c r="BB4" s="63"/>
      <c r="BC4" s="63"/>
      <c r="BD4" s="63"/>
      <c r="BE4" s="63"/>
      <c r="BF4" s="63"/>
      <c r="BG4" s="63"/>
      <c r="BH4" s="63"/>
      <c r="BI4" s="63"/>
      <c r="BJ4" s="67"/>
      <c r="BK4" s="67"/>
      <c r="BL4" s="67"/>
      <c r="BM4" s="67"/>
      <c r="BN4" s="68"/>
      <c r="BO4" s="68"/>
      <c r="BP4" s="68"/>
      <c r="BQ4" s="68"/>
      <c r="BR4" s="64"/>
      <c r="BS4" s="64"/>
      <c r="BT4" s="64"/>
      <c r="BU4" s="64"/>
      <c r="BV4" s="63"/>
      <c r="BW4" s="63"/>
      <c r="BX4" s="63"/>
      <c r="BY4" s="63"/>
      <c r="BZ4" s="63"/>
      <c r="CA4" s="63"/>
      <c r="CB4" s="63"/>
      <c r="CC4" s="63"/>
      <c r="CD4" s="69"/>
      <c r="CE4" s="69"/>
      <c r="CF4" s="69"/>
      <c r="CG4" s="69"/>
      <c r="CH4" s="63"/>
      <c r="CI4" s="63"/>
      <c r="CJ4" s="63"/>
      <c r="CK4" s="63"/>
      <c r="CL4" s="63"/>
      <c r="CM4" s="63"/>
      <c r="CN4" s="63"/>
      <c r="CO4" s="63"/>
      <c r="CP4" s="63"/>
      <c r="CQ4" s="63"/>
      <c r="CR4" s="63"/>
      <c r="CS4" s="63"/>
      <c r="CT4" s="63"/>
      <c r="CU4" s="63"/>
      <c r="CV4" s="63"/>
      <c r="CW4" s="63"/>
      <c r="CX4" s="63"/>
      <c r="CY4" s="63"/>
      <c r="CZ4" s="67"/>
      <c r="DA4" s="67"/>
      <c r="DB4" s="67"/>
      <c r="DC4" s="67"/>
      <c r="DD4" s="67"/>
      <c r="DE4" s="67"/>
      <c r="DF4" s="67"/>
      <c r="DG4" s="67"/>
      <c r="DH4" s="70"/>
      <c r="DI4" s="70"/>
      <c r="DJ4" s="70"/>
      <c r="DK4" s="70"/>
      <c r="DL4" s="70"/>
      <c r="DM4" s="70"/>
      <c r="DN4" s="68"/>
      <c r="DO4" s="68"/>
      <c r="DP4" s="68"/>
      <c r="DQ4" s="68"/>
      <c r="DR4" s="68"/>
      <c r="DS4" s="68"/>
      <c r="DT4" s="64"/>
      <c r="DU4" s="64"/>
      <c r="DV4" s="64"/>
      <c r="DW4" s="64"/>
      <c r="DX4" s="63"/>
      <c r="DY4" s="63"/>
      <c r="DZ4" s="63"/>
      <c r="EA4" s="63"/>
      <c r="EB4" s="71"/>
      <c r="EC4" s="71"/>
      <c r="ED4" s="71"/>
      <c r="EE4" s="71"/>
      <c r="EF4" s="71"/>
      <c r="EG4" s="71"/>
      <c r="EH4" s="64"/>
      <c r="EI4" s="64"/>
      <c r="EJ4" s="64"/>
      <c r="EK4" s="64"/>
      <c r="EL4" s="64"/>
      <c r="EM4" s="64"/>
      <c r="EN4" s="66"/>
      <c r="EO4" s="66"/>
      <c r="EP4" s="162"/>
      <c r="EQ4" s="162"/>
    </row>
    <row r="5" spans="1:151">
      <c r="A5" s="72" t="s">
        <v>55</v>
      </c>
      <c r="B5" s="72">
        <v>1270174.2</v>
      </c>
      <c r="C5" s="73">
        <v>1287660.3999999999</v>
      </c>
      <c r="D5" s="74">
        <v>19337</v>
      </c>
      <c r="E5" s="74">
        <v>21646</v>
      </c>
      <c r="F5" s="75">
        <f>+(D5/B5)*100000</f>
        <v>1522.389606087102</v>
      </c>
      <c r="G5" s="75">
        <f>+(E5/C5)*100000</f>
        <v>1681.0332910758148</v>
      </c>
      <c r="H5" s="76">
        <v>732</v>
      </c>
      <c r="I5" s="76">
        <v>818</v>
      </c>
      <c r="J5" s="77">
        <f>+(H5/$B5)*100000</f>
        <v>57.629890451246766</v>
      </c>
      <c r="K5" s="77">
        <f>+(I5/$C5)*100000</f>
        <v>63.526066344821977</v>
      </c>
      <c r="L5" s="78">
        <v>356389528</v>
      </c>
      <c r="M5" s="79">
        <v>392054000</v>
      </c>
      <c r="N5" s="79">
        <f>+L5/B5</f>
        <v>280.5831892979719</v>
      </c>
      <c r="O5" s="79">
        <f>+M5/$C5</f>
        <v>304.4700295202058</v>
      </c>
      <c r="P5" s="74">
        <v>26</v>
      </c>
      <c r="Q5" s="74">
        <v>32</v>
      </c>
      <c r="R5" s="80">
        <f>+(P5/$B5)*100000</f>
        <v>2.0469633220388195</v>
      </c>
      <c r="S5" s="80">
        <f>+Q5/$C5*100000</f>
        <v>2.4851272897729868</v>
      </c>
      <c r="T5" s="81">
        <v>26</v>
      </c>
      <c r="U5" s="82">
        <v>29</v>
      </c>
      <c r="V5" s="83">
        <f>+(T5*100)/(P5+T5)</f>
        <v>50</v>
      </c>
      <c r="W5" s="83">
        <f>+(U5*100)/(Q5+U5)</f>
        <v>47.540983606557376</v>
      </c>
      <c r="X5" s="84">
        <v>622</v>
      </c>
      <c r="Y5" s="84">
        <v>547</v>
      </c>
      <c r="Z5" s="85">
        <f>+(X5/$B5)*100000</f>
        <v>48.969661011851763</v>
      </c>
      <c r="AA5" s="85">
        <f>+(Y5/$C5)*100000</f>
        <v>42.480144609556994</v>
      </c>
      <c r="AB5" s="86">
        <v>90</v>
      </c>
      <c r="AC5" s="86">
        <v>80</v>
      </c>
      <c r="AD5" s="87">
        <f>+(AB5/$B5)*100000</f>
        <v>7.0856422685959135</v>
      </c>
      <c r="AE5" s="87">
        <f>+(AC5/$C5)*100000</f>
        <v>6.2128182244324677</v>
      </c>
      <c r="AF5" s="88">
        <f>+AB5/D5*1000</f>
        <v>4.6542897036768895</v>
      </c>
      <c r="AG5" s="88">
        <f>+AC5/E5*1000</f>
        <v>3.6958329483507342</v>
      </c>
      <c r="AH5" s="79">
        <v>93</v>
      </c>
      <c r="AI5" s="79">
        <v>72</v>
      </c>
      <c r="AJ5" s="79">
        <f>+AH5/D5*1000</f>
        <v>4.8094326937994518</v>
      </c>
      <c r="AK5" s="79">
        <f>+AI5/E5*1000</f>
        <v>3.3262496535156614</v>
      </c>
      <c r="AL5" s="89">
        <v>239</v>
      </c>
      <c r="AM5" s="90">
        <v>208</v>
      </c>
      <c r="AN5" s="89">
        <f>+AL5/D5*1000</f>
        <v>12.359724879764183</v>
      </c>
      <c r="AO5" s="89">
        <f>+AM5/E5*1000</f>
        <v>9.6091656657119096</v>
      </c>
      <c r="AP5" s="89">
        <f>+AL5/$B5*100000</f>
        <v>18.816316691049149</v>
      </c>
      <c r="AQ5" s="89">
        <f>+AM5/$C5*100000</f>
        <v>16.153327383524413</v>
      </c>
      <c r="AR5" s="79">
        <v>38.651685393258397</v>
      </c>
      <c r="AS5" s="79">
        <v>5.9071729957805905</v>
      </c>
      <c r="AT5" s="84">
        <v>445</v>
      </c>
      <c r="AU5" s="84">
        <v>474</v>
      </c>
      <c r="AV5" s="79">
        <f>+AT5/$B5*100000</f>
        <v>35.034564550279796</v>
      </c>
      <c r="AW5" s="79">
        <f>+AU5/$C5*100000</f>
        <v>36.810947979762368</v>
      </c>
      <c r="AX5" s="91">
        <v>445</v>
      </c>
      <c r="AY5" s="91">
        <v>474</v>
      </c>
      <c r="AZ5" s="91">
        <f>+AX5/$B5*100000</f>
        <v>35.034564550279796</v>
      </c>
      <c r="BA5" s="91">
        <f>+AY5/$C5*100000</f>
        <v>36.810947979762368</v>
      </c>
      <c r="BB5" s="84">
        <v>163</v>
      </c>
      <c r="BC5" s="84">
        <v>197</v>
      </c>
      <c r="BD5" s="79">
        <f>+BB5/$B5*100000</f>
        <v>12.8328854420126</v>
      </c>
      <c r="BE5" s="79">
        <f>+BC5/$C5*100000</f>
        <v>15.29906487766495</v>
      </c>
      <c r="BF5" s="92">
        <v>261070000</v>
      </c>
      <c r="BG5" s="92">
        <v>290515600</v>
      </c>
      <c r="BH5" s="92">
        <f>+(BF5/$B5)</f>
        <v>205.53873634025948</v>
      </c>
      <c r="BI5" s="79">
        <f>+BG5/$C5</f>
        <v>225.61507677024161</v>
      </c>
      <c r="BJ5" s="93">
        <v>41</v>
      </c>
      <c r="BK5" s="93">
        <v>43</v>
      </c>
      <c r="BL5" s="93">
        <f>+BJ5/$B5*100000</f>
        <v>3.2279037001381385</v>
      </c>
      <c r="BM5" s="93">
        <f>+BK5/$C5*100000</f>
        <v>3.3393897956324516</v>
      </c>
      <c r="BN5" s="94">
        <v>476</v>
      </c>
      <c r="BO5" s="94">
        <v>482</v>
      </c>
      <c r="BP5" s="94">
        <f>+BN5/$B5*100000</f>
        <v>37.475174665018386</v>
      </c>
      <c r="BQ5" s="94">
        <f>+BO5/$C5*100000</f>
        <v>37.432229802205619</v>
      </c>
      <c r="BR5" s="83">
        <v>77</v>
      </c>
      <c r="BS5" s="95">
        <v>74</v>
      </c>
      <c r="BT5" s="83">
        <f>+BR5/$B5*100000</f>
        <v>6.0621606075765042</v>
      </c>
      <c r="BU5" s="83">
        <f>+BS5/$C5*100000</f>
        <v>5.7468568576000321</v>
      </c>
      <c r="BV5" s="79">
        <v>32</v>
      </c>
      <c r="BW5" s="79">
        <v>34</v>
      </c>
      <c r="BX5" s="79">
        <f>+BR5/BV5</f>
        <v>2.40625</v>
      </c>
      <c r="BY5" s="79">
        <f>+BS5/BW5</f>
        <v>2.1764705882352939</v>
      </c>
      <c r="BZ5" s="79">
        <v>2569</v>
      </c>
      <c r="CA5" s="79">
        <v>7256</v>
      </c>
      <c r="CB5" s="79">
        <f>+BZ5/BV5</f>
        <v>80.28125</v>
      </c>
      <c r="CC5" s="79">
        <f>+CA5/BW5</f>
        <v>213.41176470588235</v>
      </c>
      <c r="CD5" s="96">
        <v>43597</v>
      </c>
      <c r="CE5" s="96">
        <v>56608</v>
      </c>
      <c r="CF5" s="96">
        <f>+BZ5/CD5</f>
        <v>5.8926072894923964E-2</v>
      </c>
      <c r="CG5" s="96">
        <f>+CA5/CE5</f>
        <v>0.12817976257772754</v>
      </c>
      <c r="CH5" s="79">
        <v>1155</v>
      </c>
      <c r="CI5" s="79">
        <v>3466</v>
      </c>
      <c r="CJ5" s="79">
        <v>3154</v>
      </c>
      <c r="CK5" s="79">
        <v>2970</v>
      </c>
      <c r="CL5" s="79">
        <f>+CJ5/CH5</f>
        <v>2.7307359307359307</v>
      </c>
      <c r="CM5" s="79">
        <f>+CK5/CI5</f>
        <v>0.85689555683785346</v>
      </c>
      <c r="CN5" s="79">
        <v>634</v>
      </c>
      <c r="CO5" s="79">
        <v>3452</v>
      </c>
      <c r="CP5" s="97">
        <f>+CN5/CJ5</f>
        <v>0.20101458465440711</v>
      </c>
      <c r="CQ5" s="97">
        <f>+CO5/CK5</f>
        <v>1.1622895622895624</v>
      </c>
      <c r="CR5" s="97">
        <v>92.113564668769698</v>
      </c>
      <c r="CS5" s="97">
        <v>0.81112398609501735</v>
      </c>
      <c r="CT5" s="97">
        <v>584</v>
      </c>
      <c r="CU5" s="97">
        <v>28</v>
      </c>
      <c r="CV5" s="79">
        <v>43501</v>
      </c>
      <c r="CW5" s="97">
        <v>21570</v>
      </c>
      <c r="CX5" s="98">
        <f>+(CT5*100)/CV5</f>
        <v>1.3424978736121009</v>
      </c>
      <c r="CY5" s="98">
        <f>+(CU5*100)/CW5</f>
        <v>0.12980992118683357</v>
      </c>
      <c r="CZ5" s="93">
        <v>1882</v>
      </c>
      <c r="DA5" s="93">
        <v>1933</v>
      </c>
      <c r="DB5" s="163">
        <v>584</v>
      </c>
      <c r="DC5" s="163">
        <v>28</v>
      </c>
      <c r="DD5" s="163">
        <f>+CZ5/DB5</f>
        <v>3.2226027397260273</v>
      </c>
      <c r="DE5" s="163">
        <f>+DA5/DC5</f>
        <v>69.035714285714292</v>
      </c>
      <c r="DF5" s="163">
        <f>+(CT5*100)/CZ5</f>
        <v>31.030818278427205</v>
      </c>
      <c r="DG5" s="163">
        <f>+(CU5*100)/DA5</f>
        <v>1.4485256078634248</v>
      </c>
      <c r="DH5" s="99">
        <v>833</v>
      </c>
      <c r="DI5" s="99">
        <v>592</v>
      </c>
      <c r="DJ5" s="100">
        <v>9233</v>
      </c>
      <c r="DK5" s="99">
        <v>10719</v>
      </c>
      <c r="DL5" s="99">
        <f>+(DH5*100)/DJ5</f>
        <v>9.0219863532979527</v>
      </c>
      <c r="DM5" s="99">
        <f>+(DI5*100)/DK5</f>
        <v>5.5229032559007374</v>
      </c>
      <c r="DN5" s="101">
        <v>76</v>
      </c>
      <c r="DO5" s="101">
        <v>72</v>
      </c>
      <c r="DP5" s="94">
        <v>246</v>
      </c>
      <c r="DQ5" s="94">
        <v>456</v>
      </c>
      <c r="DR5" s="94">
        <f>+(DN5*100)/DP5</f>
        <v>30.894308943089431</v>
      </c>
      <c r="DS5" s="94">
        <f>+(DO5*100)/DQ5</f>
        <v>15.789473684210526</v>
      </c>
      <c r="DT5" s="102">
        <v>1092</v>
      </c>
      <c r="DU5" s="83">
        <v>653.76</v>
      </c>
      <c r="DV5" s="83">
        <f>+(DT5*100)/EH5</f>
        <v>70.955165692007796</v>
      </c>
      <c r="DW5" s="83">
        <f>+(DU5*100)/EI5</f>
        <v>40.581005586592177</v>
      </c>
      <c r="DX5" s="79">
        <v>1531</v>
      </c>
      <c r="DY5" s="79">
        <v>1671</v>
      </c>
      <c r="DZ5" s="58">
        <f>+DX5/CN5</f>
        <v>2.414826498422713</v>
      </c>
      <c r="EA5" s="58">
        <f>+DY5/CO5</f>
        <v>0.48406720741599074</v>
      </c>
      <c r="EB5" s="103">
        <v>439</v>
      </c>
      <c r="EC5" s="103">
        <v>454</v>
      </c>
      <c r="ED5" s="103">
        <v>1480</v>
      </c>
      <c r="EE5" s="103">
        <v>1480</v>
      </c>
      <c r="EF5" s="71">
        <f>+EB5/ED5</f>
        <v>0.29662162162162165</v>
      </c>
      <c r="EG5" s="71">
        <f>+EC5/EE5</f>
        <v>0.30675675675675673</v>
      </c>
      <c r="EH5" s="104">
        <v>1539</v>
      </c>
      <c r="EI5" s="104">
        <v>1611</v>
      </c>
      <c r="EJ5" s="64">
        <f>+EH5/ED5</f>
        <v>1.039864864864865</v>
      </c>
      <c r="EK5" s="64">
        <f>+EI5/EE5</f>
        <v>1.0885135135135136</v>
      </c>
      <c r="EL5" s="83">
        <f>+EB5/EH5</f>
        <v>0.28525016244314488</v>
      </c>
      <c r="EM5" s="83">
        <f>+EC5/EI5</f>
        <v>0.281812538795779</v>
      </c>
      <c r="EN5" s="159">
        <v>92.850223181439105</v>
      </c>
      <c r="EO5" s="160">
        <v>92.012554231203794</v>
      </c>
      <c r="EP5" s="162">
        <f>+(AZ5/B5)*100000</f>
        <v>2.7582487937701612</v>
      </c>
      <c r="EQ5" s="162">
        <f>+(BA5/C5)*100000</f>
        <v>2.8587466058412891</v>
      </c>
    </row>
    <row r="6" spans="1:151">
      <c r="A6" s="72" t="s">
        <v>57</v>
      </c>
      <c r="B6" s="72">
        <v>3432944.4</v>
      </c>
      <c r="C6" s="73">
        <v>3484150.2</v>
      </c>
      <c r="D6" s="74">
        <v>107282</v>
      </c>
      <c r="E6" s="74">
        <v>111075</v>
      </c>
      <c r="F6" s="75">
        <f t="shared" ref="F6:F37" si="0">+(D6/B6)*100000</f>
        <v>3125.0724596646537</v>
      </c>
      <c r="G6" s="75">
        <f t="shared" ref="G6:G37" si="1">+(E6/C6)*100000</f>
        <v>3188.0083700180321</v>
      </c>
      <c r="H6" s="76">
        <v>2865</v>
      </c>
      <c r="I6" s="76">
        <v>2831</v>
      </c>
      <c r="J6" s="77">
        <f t="shared" ref="J6:J37" si="2">+(H6/$B6)*100000</f>
        <v>83.456055973408709</v>
      </c>
      <c r="K6" s="77">
        <f t="shared" ref="K6:K37" si="3">+(I6/$C6)*100000</f>
        <v>81.253672703318003</v>
      </c>
      <c r="L6" s="78">
        <v>1379110719.8599999</v>
      </c>
      <c r="M6" s="79">
        <v>1408798094.5699999</v>
      </c>
      <c r="N6" s="79">
        <f t="shared" ref="N6:N37" si="4">+L6/B6</f>
        <v>401.72824233914184</v>
      </c>
      <c r="O6" s="79">
        <f t="shared" ref="O6:O37" si="5">+M6/C6</f>
        <v>404.34482261126396</v>
      </c>
      <c r="P6" s="74">
        <v>70</v>
      </c>
      <c r="Q6" s="74">
        <v>69</v>
      </c>
      <c r="R6" s="80">
        <f t="shared" ref="R6:R37" si="6">+(P6/$B6)*100000</f>
        <v>2.0390659400134763</v>
      </c>
      <c r="S6" s="80">
        <f t="shared" ref="S6:S37" si="7">+Q6/$C6*100000</f>
        <v>1.9803968267498915</v>
      </c>
      <c r="T6" s="81">
        <v>52</v>
      </c>
      <c r="U6" s="82">
        <v>49</v>
      </c>
      <c r="V6" s="83">
        <f t="shared" ref="V6:V37" si="8">+(T6*100)/(P6+T6)</f>
        <v>42.622950819672134</v>
      </c>
      <c r="W6" s="83">
        <f t="shared" ref="W6:W37" si="9">+(U6*100)/(Q6+U6)</f>
        <v>41.525423728813557</v>
      </c>
      <c r="X6" s="84">
        <v>1287</v>
      </c>
      <c r="Y6" s="84">
        <v>1228</v>
      </c>
      <c r="Z6" s="85">
        <f t="shared" ref="Z6:Z37" si="10">+(X6/$B6)*100000</f>
        <v>37.489683782819199</v>
      </c>
      <c r="AA6" s="85">
        <f t="shared" ref="AA6:AA37" si="11">+(Y6/$C6)*100000</f>
        <v>35.245323235490822</v>
      </c>
      <c r="AB6" s="86">
        <v>267</v>
      </c>
      <c r="AC6" s="86">
        <v>257</v>
      </c>
      <c r="AD6" s="87">
        <f t="shared" ref="AD6:AD37" si="12">+(AB6/$B6)*100000</f>
        <v>7.7775800854799746</v>
      </c>
      <c r="AE6" s="87">
        <f t="shared" ref="AE6:AE37" si="13">+(AC6/$C6)*100000</f>
        <v>7.3762606445611896</v>
      </c>
      <c r="AF6" s="88">
        <f t="shared" ref="AF6:AF37" si="14">+AB6/D6*1000</f>
        <v>2.4887679200611474</v>
      </c>
      <c r="AG6" s="88">
        <f t="shared" ref="AG6:AG37" si="15">+AC6/E6*1000</f>
        <v>2.3137519693900521</v>
      </c>
      <c r="AH6" s="79">
        <v>13</v>
      </c>
      <c r="AI6" s="79">
        <v>187</v>
      </c>
      <c r="AJ6" s="79">
        <f t="shared" ref="AJ6:AJ37" si="16">+AH6/D6*1000</f>
        <v>0.12117596614529931</v>
      </c>
      <c r="AK6" s="79">
        <f t="shared" ref="AK6:AK37" si="17">+AI6/E6*1000</f>
        <v>1.6835471528246679</v>
      </c>
      <c r="AL6" s="89">
        <v>347</v>
      </c>
      <c r="AM6" s="90">
        <v>362</v>
      </c>
      <c r="AN6" s="89">
        <f t="shared" ref="AN6:AN37" si="18">+AL6/D6*1000</f>
        <v>3.2344661732629891</v>
      </c>
      <c r="AO6" s="89">
        <f t="shared" ref="AO6:AO37" si="19">+AM6/E6*1000</f>
        <v>3.2590591942381271</v>
      </c>
      <c r="AP6" s="89">
        <f t="shared" ref="AP6:AP37" si="20">+AL6/$B6*100000</f>
        <v>10.107941159781092</v>
      </c>
      <c r="AQ6" s="89">
        <f t="shared" ref="AQ6:AQ37" si="21">+AM6/$C6*100000</f>
        <v>10.389907989615374</v>
      </c>
      <c r="AR6" s="79">
        <v>52.868217054263567</v>
      </c>
      <c r="AS6" s="79">
        <v>21.651090342679126</v>
      </c>
      <c r="AT6" s="84">
        <v>645</v>
      </c>
      <c r="AU6" s="84">
        <v>642</v>
      </c>
      <c r="AV6" s="79">
        <f t="shared" ref="AV6:AV37" si="22">+AT6/$B6*100000</f>
        <v>18.788536161552749</v>
      </c>
      <c r="AW6" s="79">
        <f t="shared" ref="AW6:AW37" si="23">+AU6/$C6*100000</f>
        <v>18.42630090975986</v>
      </c>
      <c r="AX6" s="91">
        <v>599</v>
      </c>
      <c r="AY6" s="91">
        <v>589</v>
      </c>
      <c r="AZ6" s="91">
        <f t="shared" ref="AZ6:AZ37" si="24">+AX6/$B6*100000</f>
        <v>17.448578543829608</v>
      </c>
      <c r="BA6" s="91">
        <f t="shared" ref="BA6:BA37" si="25">+AY6/$C6*100000</f>
        <v>16.905126535589652</v>
      </c>
      <c r="BB6" s="84">
        <v>594</v>
      </c>
      <c r="BC6" s="84">
        <v>565</v>
      </c>
      <c r="BD6" s="79">
        <f t="shared" ref="BD6:BD37" si="26">+BB6/$B6*100000</f>
        <v>17.302930976685786</v>
      </c>
      <c r="BE6" s="79">
        <f t="shared" ref="BE6:BE37" si="27">+BC6/$C6*100000</f>
        <v>16.216292856720123</v>
      </c>
      <c r="BF6" s="92">
        <v>874739622</v>
      </c>
      <c r="BG6" s="92">
        <v>882362412.72000003</v>
      </c>
      <c r="BH6" s="92">
        <f t="shared" ref="BH6:BH37" si="28">+(BF6/$B6)</f>
        <v>254.80739565720901</v>
      </c>
      <c r="BI6" s="79">
        <f t="shared" ref="BI6:BI37" si="29">+BG6/$C6</f>
        <v>253.25039452087915</v>
      </c>
      <c r="BJ6" s="93">
        <v>98</v>
      </c>
      <c r="BK6" s="93">
        <v>95</v>
      </c>
      <c r="BL6" s="93">
        <f t="shared" ref="BL6:BL37" si="30">+BJ6/$B6*100000</f>
        <v>2.8546923160188671</v>
      </c>
      <c r="BM6" s="93">
        <f t="shared" ref="BM6:BM37" si="31">+BK6/$C6*100000</f>
        <v>2.7266333121918795</v>
      </c>
      <c r="BN6" s="94">
        <v>1447</v>
      </c>
      <c r="BO6" s="94">
        <v>1474</v>
      </c>
      <c r="BP6" s="94">
        <f t="shared" ref="BP6:BP37" si="32">+BN6/$B6*100000</f>
        <v>42.150405931421439</v>
      </c>
      <c r="BQ6" s="94">
        <f t="shared" ref="BQ6:BQ37" si="33">+BO6/$C6*100000</f>
        <v>42.305868443903478</v>
      </c>
      <c r="BR6" s="83">
        <v>227</v>
      </c>
      <c r="BS6" s="95">
        <v>231</v>
      </c>
      <c r="BT6" s="83">
        <f t="shared" ref="BT6:BT37" si="34">+BR6/$B6*100000</f>
        <v>6.6123995483294165</v>
      </c>
      <c r="BU6" s="83">
        <f t="shared" ref="BU6:BU37" si="35">+BS6/$C6*100000</f>
        <v>6.630024159119202</v>
      </c>
      <c r="BV6" s="79">
        <v>81</v>
      </c>
      <c r="BW6" s="79">
        <v>78</v>
      </c>
      <c r="BX6" s="79">
        <f t="shared" ref="BX6:BX37" si="36">+BR6/BV6</f>
        <v>2.8024691358024691</v>
      </c>
      <c r="BY6" s="79">
        <f t="shared" ref="BY6:BY37" si="37">+BS6/BW6</f>
        <v>2.9615384615384617</v>
      </c>
      <c r="BZ6" s="79">
        <v>15675</v>
      </c>
      <c r="CA6" s="79">
        <v>13602</v>
      </c>
      <c r="CB6" s="79">
        <f t="shared" ref="CB6:CB37" si="38">+BZ6/BV6</f>
        <v>193.5185185185185</v>
      </c>
      <c r="CC6" s="79">
        <f t="shared" ref="CC6:CC37" si="39">+CA6/BW6</f>
        <v>174.38461538461539</v>
      </c>
      <c r="CD6" s="96">
        <v>217097</v>
      </c>
      <c r="CE6" s="96">
        <v>226125</v>
      </c>
      <c r="CF6" s="96">
        <f t="shared" ref="CF6:CF37" si="40">+BZ6/CD6</f>
        <v>7.2202748080351181E-2</v>
      </c>
      <c r="CG6" s="96">
        <f t="shared" ref="CG6:CG37" si="41">+CA6/CE6</f>
        <v>6.0152570480928688E-2</v>
      </c>
      <c r="CH6" s="79">
        <v>18813</v>
      </c>
      <c r="CI6" s="79">
        <v>3931</v>
      </c>
      <c r="CJ6" s="79">
        <v>7743</v>
      </c>
      <c r="CK6" s="79">
        <v>14437</v>
      </c>
      <c r="CL6" s="79">
        <f t="shared" ref="CL6:CL36" si="42">+CJ6/CH6</f>
        <v>0.41157710094083877</v>
      </c>
      <c r="CM6" s="79">
        <f t="shared" ref="CM6:CM37" si="43">+CK6/CI6</f>
        <v>3.672602391249046</v>
      </c>
      <c r="CN6" s="79">
        <v>18489</v>
      </c>
      <c r="CO6" s="79">
        <v>2762</v>
      </c>
      <c r="CP6" s="97">
        <f t="shared" ref="CP6:CP36" si="44">+CN6/CJ6</f>
        <v>2.3878341728012398</v>
      </c>
      <c r="CQ6" s="97">
        <f t="shared" ref="CQ6:CQ37" si="45">+CO6/CK6</f>
        <v>0.19131398489990994</v>
      </c>
      <c r="CR6" s="97">
        <v>5.9062145059224402</v>
      </c>
      <c r="CS6" s="97">
        <v>98.225923244026063</v>
      </c>
      <c r="CT6" s="97">
        <v>1092</v>
      </c>
      <c r="CU6" s="97">
        <v>2713</v>
      </c>
      <c r="CV6" s="79">
        <v>215483</v>
      </c>
      <c r="CW6" s="97">
        <v>110397</v>
      </c>
      <c r="CX6" s="98">
        <f>+(CT6*100)/CV6</f>
        <v>0.50676851538172385</v>
      </c>
      <c r="CY6" s="98">
        <f t="shared" ref="CY6:CY37" si="46">+(CU6*100)/CW6</f>
        <v>2.4574943159687312</v>
      </c>
      <c r="CZ6" s="93">
        <v>21355</v>
      </c>
      <c r="DA6" s="93">
        <v>23216</v>
      </c>
      <c r="DB6" s="93">
        <v>1092</v>
      </c>
      <c r="DC6" s="93">
        <v>2713</v>
      </c>
      <c r="DD6" s="93">
        <f t="shared" ref="DD6:DD37" si="47">+CZ6/DB6</f>
        <v>19.555860805860807</v>
      </c>
      <c r="DE6" s="93">
        <f t="shared" ref="DE6:DE37" si="48">+DA6/DC6</f>
        <v>8.5573166236638407</v>
      </c>
      <c r="DF6" s="93">
        <f t="shared" ref="DF6:DF37" si="49">+(CT6*100)/CZ6</f>
        <v>5.1135565441348634</v>
      </c>
      <c r="DG6" s="93">
        <f t="shared" ref="DG6:DG37" si="50">+(CU6*100)/DA6</f>
        <v>11.68590627153687</v>
      </c>
      <c r="DH6" s="99">
        <v>4883</v>
      </c>
      <c r="DI6" s="99">
        <v>6972</v>
      </c>
      <c r="DJ6" s="100">
        <v>54174</v>
      </c>
      <c r="DK6" s="99">
        <v>47397</v>
      </c>
      <c r="DL6" s="99">
        <f t="shared" ref="DL6:DL37" si="51">+(DH6*100)/DJ6</f>
        <v>9.0135489349134268</v>
      </c>
      <c r="DM6" s="99">
        <f t="shared" ref="DM6:DM37" si="52">+(DI6*100)/DK6</f>
        <v>14.709791758972086</v>
      </c>
      <c r="DN6" s="101">
        <v>350</v>
      </c>
      <c r="DO6" s="101">
        <v>798</v>
      </c>
      <c r="DP6" s="94">
        <v>1153</v>
      </c>
      <c r="DQ6" s="94">
        <v>2382</v>
      </c>
      <c r="DR6" s="94">
        <f t="shared" ref="DR6:DR37" si="53">+(DN6*100)/DP6</f>
        <v>30.355594102341716</v>
      </c>
      <c r="DS6" s="94">
        <f t="shared" ref="DS6:DS37" si="54">+(DO6*100)/DQ6</f>
        <v>33.501259445843829</v>
      </c>
      <c r="DT6" s="102">
        <v>4324</v>
      </c>
      <c r="DU6" s="83">
        <v>4927.6799999999994</v>
      </c>
      <c r="DV6" s="83">
        <f t="shared" ref="DV6:DV36" si="55">+(DT6*100)/EH6</f>
        <v>26.287312298619977</v>
      </c>
      <c r="DW6" s="83">
        <f t="shared" ref="DW6:DW36" si="56">+(DU6*100)/EI6</f>
        <v>29.507065868263471</v>
      </c>
      <c r="DX6" s="79">
        <v>2712</v>
      </c>
      <c r="DY6" s="79">
        <v>2776</v>
      </c>
      <c r="DZ6" s="58">
        <f t="shared" ref="DZ6:DZ37" si="57">+DX6/CN6</f>
        <v>0.14668181080642545</v>
      </c>
      <c r="EA6" s="58">
        <f t="shared" ref="EA6:EA37" si="58">+DY6/CO6</f>
        <v>1.005068790731354</v>
      </c>
      <c r="EB6" s="105">
        <v>1510</v>
      </c>
      <c r="EC6" s="106">
        <v>1433</v>
      </c>
      <c r="ED6" s="106">
        <v>14823</v>
      </c>
      <c r="EE6" s="106">
        <v>14823</v>
      </c>
      <c r="EF6" s="71">
        <f t="shared" ref="EF6:EF37" si="59">+EB6/ED6</f>
        <v>0.10186871753356271</v>
      </c>
      <c r="EG6" s="71">
        <f t="shared" ref="EG6:EG37" si="60">+EC6/EE6</f>
        <v>9.6674087566619438E-2</v>
      </c>
      <c r="EH6" s="83">
        <v>16449</v>
      </c>
      <c r="EI6" s="83">
        <v>16700</v>
      </c>
      <c r="EJ6" s="64">
        <f t="shared" ref="EJ6:EJ37" si="61">+EH6/ED6</f>
        <v>1.1096943938473993</v>
      </c>
      <c r="EK6" s="64">
        <f t="shared" ref="EK6:EK37" si="62">+EI6/EE6</f>
        <v>1.1266275382850974</v>
      </c>
      <c r="EL6" s="83">
        <f t="shared" ref="EL6:EL37" si="63">+EB6/EH6</f>
        <v>9.1798893549759869E-2</v>
      </c>
      <c r="EM6" s="83">
        <f t="shared" ref="EM6:EM37" si="64">+EC6/EI6</f>
        <v>8.5808383233532931E-2</v>
      </c>
      <c r="EN6" s="159">
        <v>90.332167951675302</v>
      </c>
      <c r="EO6" s="160">
        <v>89.501001834487099</v>
      </c>
      <c r="EP6" s="162">
        <f t="shared" ref="EP6:EP36" si="65">+(AZ6/B6)*100000</f>
        <v>0.50826860300532706</v>
      </c>
      <c r="EQ6" s="162">
        <f t="shared" ref="EQ6:EQ36" si="66">+(BA6/C6)*100000</f>
        <v>0.48520085430271209</v>
      </c>
    </row>
    <row r="7" spans="1:151">
      <c r="A7" s="72" t="s">
        <v>58</v>
      </c>
      <c r="B7" s="72">
        <v>741037.28</v>
      </c>
      <c r="C7" s="73">
        <v>763928.55</v>
      </c>
      <c r="D7" s="74">
        <v>22131</v>
      </c>
      <c r="E7" s="74">
        <v>21198</v>
      </c>
      <c r="F7" s="75">
        <f t="shared" si="0"/>
        <v>2986.4894246616041</v>
      </c>
      <c r="G7" s="75">
        <f t="shared" si="1"/>
        <v>2774.8668380046797</v>
      </c>
      <c r="H7" s="76">
        <v>1017</v>
      </c>
      <c r="I7" s="76">
        <v>1028</v>
      </c>
      <c r="J7" s="77">
        <f t="shared" si="2"/>
        <v>137.240058961676</v>
      </c>
      <c r="K7" s="77">
        <f t="shared" si="3"/>
        <v>134.56755870689739</v>
      </c>
      <c r="L7" s="78">
        <v>214959579.99000001</v>
      </c>
      <c r="M7" s="79">
        <v>218927726</v>
      </c>
      <c r="N7" s="79">
        <f t="shared" si="4"/>
        <v>290.07930611804039</v>
      </c>
      <c r="O7" s="79">
        <f t="shared" si="5"/>
        <v>286.58141654739831</v>
      </c>
      <c r="P7" s="74">
        <v>58</v>
      </c>
      <c r="Q7" s="74">
        <v>65</v>
      </c>
      <c r="R7" s="80">
        <f t="shared" si="6"/>
        <v>7.8268666861132816</v>
      </c>
      <c r="S7" s="80">
        <f t="shared" si="7"/>
        <v>8.5086491400275577</v>
      </c>
      <c r="T7" s="81">
        <v>26</v>
      </c>
      <c r="U7" s="82">
        <v>29</v>
      </c>
      <c r="V7" s="83">
        <f t="shared" si="8"/>
        <v>30.952380952380953</v>
      </c>
      <c r="W7" s="83">
        <f t="shared" si="9"/>
        <v>30.851063829787233</v>
      </c>
      <c r="X7" s="84">
        <v>831</v>
      </c>
      <c r="Y7" s="84">
        <v>898</v>
      </c>
      <c r="Z7" s="85">
        <f t="shared" si="10"/>
        <v>112.14010717517478</v>
      </c>
      <c r="AA7" s="85">
        <f t="shared" si="11"/>
        <v>117.55026042684227</v>
      </c>
      <c r="AB7" s="86">
        <v>112</v>
      </c>
      <c r="AC7" s="86">
        <v>122</v>
      </c>
      <c r="AD7" s="87">
        <f t="shared" si="12"/>
        <v>15.11394946283944</v>
      </c>
      <c r="AE7" s="87">
        <f t="shared" si="13"/>
        <v>15.970079924359416</v>
      </c>
      <c r="AF7" s="88">
        <f t="shared" si="14"/>
        <v>5.0607744792372698</v>
      </c>
      <c r="AG7" s="88">
        <f t="shared" si="15"/>
        <v>5.7552599301820919</v>
      </c>
      <c r="AH7" s="79">
        <v>75</v>
      </c>
      <c r="AI7" s="79">
        <v>84</v>
      </c>
      <c r="AJ7" s="79">
        <f t="shared" si="16"/>
        <v>3.3889114816320998</v>
      </c>
      <c r="AK7" s="79">
        <f t="shared" si="17"/>
        <v>3.9626379847155389</v>
      </c>
      <c r="AL7" s="89">
        <v>333</v>
      </c>
      <c r="AM7" s="90">
        <v>329</v>
      </c>
      <c r="AN7" s="89">
        <f t="shared" si="18"/>
        <v>15.046766978446524</v>
      </c>
      <c r="AO7" s="89">
        <f t="shared" si="19"/>
        <v>15.520332106802528</v>
      </c>
      <c r="AP7" s="89">
        <f t="shared" si="20"/>
        <v>44.937010456477978</v>
      </c>
      <c r="AQ7" s="89">
        <f t="shared" si="21"/>
        <v>43.066854877985641</v>
      </c>
      <c r="AR7" s="79">
        <v>38.430583501006041</v>
      </c>
      <c r="AS7" s="79">
        <v>37.223340040241446</v>
      </c>
      <c r="AT7" s="84">
        <v>497</v>
      </c>
      <c r="AU7" s="84">
        <v>497</v>
      </c>
      <c r="AV7" s="79">
        <f t="shared" si="22"/>
        <v>67.06815074135001</v>
      </c>
      <c r="AW7" s="79">
        <f t="shared" si="23"/>
        <v>65.058440347595337</v>
      </c>
      <c r="AX7" s="91">
        <v>235</v>
      </c>
      <c r="AY7" s="91">
        <v>235</v>
      </c>
      <c r="AZ7" s="91">
        <f t="shared" si="24"/>
        <v>31.712304676493471</v>
      </c>
      <c r="BA7" s="91">
        <f t="shared" si="25"/>
        <v>30.762039198561169</v>
      </c>
      <c r="BB7" s="84">
        <v>205</v>
      </c>
      <c r="BC7" s="84">
        <v>205</v>
      </c>
      <c r="BD7" s="79">
        <f t="shared" si="26"/>
        <v>27.663925356090047</v>
      </c>
      <c r="BE7" s="79">
        <f t="shared" si="27"/>
        <v>26.834970364702301</v>
      </c>
      <c r="BF7" s="92">
        <v>193042387</v>
      </c>
      <c r="BG7" s="92">
        <v>210904828</v>
      </c>
      <c r="BH7" s="92">
        <f t="shared" si="28"/>
        <v>260.50293583070476</v>
      </c>
      <c r="BI7" s="79">
        <f t="shared" si="29"/>
        <v>276.07925898305541</v>
      </c>
      <c r="BJ7" s="93">
        <v>38</v>
      </c>
      <c r="BK7" s="93">
        <v>35</v>
      </c>
      <c r="BL7" s="93">
        <f t="shared" si="30"/>
        <v>5.1279471391776665</v>
      </c>
      <c r="BM7" s="93">
        <f t="shared" si="31"/>
        <v>4.5815803061686848</v>
      </c>
      <c r="BN7" s="94">
        <v>483</v>
      </c>
      <c r="BO7" s="94">
        <v>489</v>
      </c>
      <c r="BP7" s="94">
        <f t="shared" si="32"/>
        <v>65.178907058495085</v>
      </c>
      <c r="BQ7" s="94">
        <f t="shared" si="33"/>
        <v>64.011221991899632</v>
      </c>
      <c r="BR7" s="83">
        <v>52</v>
      </c>
      <c r="BS7" s="95">
        <v>60</v>
      </c>
      <c r="BT7" s="83">
        <f t="shared" si="34"/>
        <v>7.0171908220325978</v>
      </c>
      <c r="BU7" s="83">
        <f t="shared" si="35"/>
        <v>7.8541376677177466</v>
      </c>
      <c r="BV7" s="79">
        <v>31</v>
      </c>
      <c r="BW7" s="79">
        <v>28</v>
      </c>
      <c r="BX7" s="79">
        <f t="shared" si="36"/>
        <v>1.6774193548387097</v>
      </c>
      <c r="BY7" s="79">
        <f t="shared" si="37"/>
        <v>2.1428571428571428</v>
      </c>
      <c r="BZ7" s="79">
        <v>2517</v>
      </c>
      <c r="CA7" s="79">
        <v>2153</v>
      </c>
      <c r="CB7" s="79">
        <f t="shared" si="38"/>
        <v>81.193548387096769</v>
      </c>
      <c r="CC7" s="79">
        <f t="shared" si="39"/>
        <v>76.892857142857139</v>
      </c>
      <c r="CD7" s="96">
        <v>77743</v>
      </c>
      <c r="CE7" s="96">
        <v>72797</v>
      </c>
      <c r="CF7" s="96">
        <f t="shared" si="40"/>
        <v>3.2375905226193998E-2</v>
      </c>
      <c r="CG7" s="96">
        <f t="shared" si="41"/>
        <v>2.957539459043642E-2</v>
      </c>
      <c r="CH7" s="79">
        <v>2706</v>
      </c>
      <c r="CI7" s="79">
        <v>256</v>
      </c>
      <c r="CJ7" s="79">
        <v>45</v>
      </c>
      <c r="CK7" s="79">
        <v>2604</v>
      </c>
      <c r="CL7" s="79">
        <f t="shared" si="42"/>
        <v>1.662971175166297E-2</v>
      </c>
      <c r="CM7" s="79">
        <f t="shared" si="43"/>
        <v>10.171875</v>
      </c>
      <c r="CN7" s="79">
        <v>1209</v>
      </c>
      <c r="CO7" s="79">
        <v>1</v>
      </c>
      <c r="CP7" s="97">
        <f t="shared" si="44"/>
        <v>26.866666666666667</v>
      </c>
      <c r="CQ7" s="97">
        <f t="shared" si="45"/>
        <v>3.8402457757296467E-4</v>
      </c>
      <c r="CR7" s="97"/>
      <c r="CS7" s="97">
        <v>100</v>
      </c>
      <c r="CT7" s="97" t="s">
        <v>56</v>
      </c>
      <c r="CU7" s="97">
        <v>1</v>
      </c>
      <c r="CV7" s="79">
        <v>36074</v>
      </c>
      <c r="CW7" s="97">
        <v>20965</v>
      </c>
      <c r="CX7" s="98" t="e">
        <f t="shared" ref="CX7:CX37" si="67">+(CT7*100)/CV7</f>
        <v>#VALUE!</v>
      </c>
      <c r="CY7" s="98">
        <f t="shared" si="46"/>
        <v>4.7698545194371569E-3</v>
      </c>
      <c r="CZ7" s="93">
        <v>2038</v>
      </c>
      <c r="DA7" s="93">
        <v>1669</v>
      </c>
      <c r="DC7" s="93">
        <v>1</v>
      </c>
      <c r="DE7" s="93">
        <f t="shared" si="48"/>
        <v>1669</v>
      </c>
      <c r="DF7" s="163" t="e">
        <f>+(CT7*100)/CZ7</f>
        <v>#VALUE!</v>
      </c>
      <c r="DG7" s="163">
        <f t="shared" si="50"/>
        <v>5.9916117435590173E-2</v>
      </c>
      <c r="DH7" s="99">
        <v>944</v>
      </c>
      <c r="DI7" s="99">
        <v>657</v>
      </c>
      <c r="DJ7" s="100">
        <v>9406</v>
      </c>
      <c r="DK7" s="99">
        <v>9113</v>
      </c>
      <c r="DL7" s="99">
        <f t="shared" si="51"/>
        <v>10.036147140123326</v>
      </c>
      <c r="DM7" s="99">
        <f t="shared" si="52"/>
        <v>7.209480961264128</v>
      </c>
      <c r="DN7" s="101">
        <v>61</v>
      </c>
      <c r="DO7" s="101">
        <v>95</v>
      </c>
      <c r="DP7" s="94">
        <v>71</v>
      </c>
      <c r="DQ7" s="94">
        <v>268</v>
      </c>
      <c r="DR7" s="94">
        <f t="shared" si="53"/>
        <v>85.91549295774648</v>
      </c>
      <c r="DS7" s="94">
        <f t="shared" si="54"/>
        <v>35.447761194029852</v>
      </c>
      <c r="DT7" s="102">
        <v>1391</v>
      </c>
      <c r="DU7" s="83">
        <v>1050.48</v>
      </c>
      <c r="DV7" s="83">
        <f t="shared" si="55"/>
        <v>70.005032712632115</v>
      </c>
      <c r="DW7" s="83">
        <f t="shared" si="56"/>
        <v>57.029315960912051</v>
      </c>
      <c r="DX7" s="79">
        <v>746</v>
      </c>
      <c r="DY7" s="79">
        <v>760</v>
      </c>
      <c r="DZ7" s="58">
        <f t="shared" si="57"/>
        <v>0.61703887510339128</v>
      </c>
      <c r="EA7" s="58">
        <f t="shared" si="58"/>
        <v>760</v>
      </c>
      <c r="EB7" s="105">
        <v>504</v>
      </c>
      <c r="EC7" s="106">
        <v>504</v>
      </c>
      <c r="ED7" s="106">
        <v>1564</v>
      </c>
      <c r="EE7" s="106">
        <v>1730</v>
      </c>
      <c r="EF7" s="71">
        <f t="shared" si="59"/>
        <v>0.32225063938618925</v>
      </c>
      <c r="EG7" s="71">
        <f t="shared" si="60"/>
        <v>0.29132947976878615</v>
      </c>
      <c r="EH7" s="83">
        <v>1987</v>
      </c>
      <c r="EI7" s="83">
        <v>1842</v>
      </c>
      <c r="EJ7" s="64">
        <f t="shared" si="61"/>
        <v>1.2704603580562659</v>
      </c>
      <c r="EK7" s="64">
        <f t="shared" si="62"/>
        <v>1.0647398843930636</v>
      </c>
      <c r="EL7" s="83">
        <f t="shared" si="63"/>
        <v>0.25364871665827882</v>
      </c>
      <c r="EM7" s="83">
        <f t="shared" si="64"/>
        <v>0.2736156351791531</v>
      </c>
      <c r="EN7" s="159">
        <v>88.353634577603103</v>
      </c>
      <c r="EO7" s="160">
        <v>87.648499072786294</v>
      </c>
      <c r="EP7" s="162">
        <f t="shared" si="65"/>
        <v>4.2794479484882961</v>
      </c>
      <c r="EQ7" s="162">
        <f t="shared" si="66"/>
        <v>4.0268215134204848</v>
      </c>
    </row>
    <row r="8" spans="1:151">
      <c r="A8" s="72" t="s">
        <v>59</v>
      </c>
      <c r="B8" s="72">
        <v>894136.38</v>
      </c>
      <c r="C8" s="73">
        <v>907878.13</v>
      </c>
      <c r="D8" s="74">
        <v>1961</v>
      </c>
      <c r="E8" s="74">
        <v>1722</v>
      </c>
      <c r="F8" s="75">
        <f t="shared" si="0"/>
        <v>219.31777342512336</v>
      </c>
      <c r="G8" s="75">
        <f t="shared" si="1"/>
        <v>189.67303463957217</v>
      </c>
      <c r="H8" s="76">
        <v>738</v>
      </c>
      <c r="I8" s="76">
        <v>760</v>
      </c>
      <c r="J8" s="77">
        <f t="shared" si="2"/>
        <v>82.537744409862839</v>
      </c>
      <c r="K8" s="77">
        <f t="shared" si="3"/>
        <v>83.71167614754637</v>
      </c>
      <c r="L8" s="78">
        <v>318427495</v>
      </c>
      <c r="M8" s="79">
        <v>417101355.30000001</v>
      </c>
      <c r="N8" s="79">
        <f t="shared" si="4"/>
        <v>356.12855278296581</v>
      </c>
      <c r="O8" s="79">
        <f t="shared" si="5"/>
        <v>459.42438915231941</v>
      </c>
      <c r="P8" s="74">
        <v>69</v>
      </c>
      <c r="Q8" s="74">
        <v>76</v>
      </c>
      <c r="R8" s="80">
        <f t="shared" si="6"/>
        <v>7.716943583035957</v>
      </c>
      <c r="S8" s="80">
        <f t="shared" si="7"/>
        <v>8.3711676147546363</v>
      </c>
      <c r="T8" s="81">
        <v>32</v>
      </c>
      <c r="U8" s="82">
        <v>37</v>
      </c>
      <c r="V8" s="83">
        <f t="shared" si="8"/>
        <v>31.683168316831683</v>
      </c>
      <c r="W8" s="83">
        <f t="shared" si="9"/>
        <v>32.743362831858406</v>
      </c>
      <c r="X8" s="84">
        <v>404</v>
      </c>
      <c r="Y8" s="84">
        <v>443</v>
      </c>
      <c r="Z8" s="85">
        <f t="shared" si="10"/>
        <v>45.183263877485892</v>
      </c>
      <c r="AA8" s="85">
        <f t="shared" si="11"/>
        <v>48.795095438635585</v>
      </c>
      <c r="AB8" s="86">
        <v>39</v>
      </c>
      <c r="AC8" s="86">
        <v>32</v>
      </c>
      <c r="AD8" s="87">
        <f t="shared" si="12"/>
        <v>4.3617507208464108</v>
      </c>
      <c r="AE8" s="87">
        <f t="shared" si="13"/>
        <v>3.5247021535808996</v>
      </c>
      <c r="AF8" s="88">
        <f t="shared" si="14"/>
        <v>19.88781234064253</v>
      </c>
      <c r="AG8" s="88">
        <f t="shared" si="15"/>
        <v>18.583042973286876</v>
      </c>
      <c r="AH8" s="79">
        <v>51</v>
      </c>
      <c r="AI8" s="79">
        <v>45</v>
      </c>
      <c r="AJ8" s="79">
        <f t="shared" si="16"/>
        <v>26.007139214686386</v>
      </c>
      <c r="AK8" s="79">
        <f t="shared" si="17"/>
        <v>26.132404181184668</v>
      </c>
      <c r="AL8" s="89">
        <v>172</v>
      </c>
      <c r="AM8" s="90">
        <v>169</v>
      </c>
      <c r="AN8" s="89">
        <f t="shared" si="18"/>
        <v>87.710351861295266</v>
      </c>
      <c r="AO8" s="89">
        <f t="shared" si="19"/>
        <v>98.141695702671313</v>
      </c>
      <c r="AP8" s="89">
        <f t="shared" si="20"/>
        <v>19.236439076553399</v>
      </c>
      <c r="AQ8" s="89">
        <f t="shared" si="21"/>
        <v>18.614833248599126</v>
      </c>
      <c r="AS8" s="79">
        <v>95.831188883170356</v>
      </c>
      <c r="AT8" s="84">
        <v>1995</v>
      </c>
      <c r="AU8" s="84">
        <v>1943</v>
      </c>
      <c r="AV8" s="79">
        <f t="shared" si="22"/>
        <v>223.12032533560486</v>
      </c>
      <c r="AW8" s="79">
        <f t="shared" si="23"/>
        <v>214.01550888774022</v>
      </c>
      <c r="AX8" s="91">
        <v>1834</v>
      </c>
      <c r="AY8" s="91">
        <v>1792</v>
      </c>
      <c r="AZ8" s="91">
        <f t="shared" si="24"/>
        <v>205.11412364185429</v>
      </c>
      <c r="BA8" s="91">
        <f t="shared" si="25"/>
        <v>197.3833206005304</v>
      </c>
      <c r="BB8" s="84">
        <v>1818</v>
      </c>
      <c r="BC8" s="84">
        <v>1780</v>
      </c>
      <c r="BD8" s="79">
        <f t="shared" si="26"/>
        <v>203.32468744868652</v>
      </c>
      <c r="BE8" s="79">
        <f t="shared" si="27"/>
        <v>196.06155729293755</v>
      </c>
      <c r="BF8" s="92">
        <v>240338638</v>
      </c>
      <c r="BG8" s="92">
        <v>315237702</v>
      </c>
      <c r="BH8" s="92">
        <f t="shared" si="28"/>
        <v>268.79416090865243</v>
      </c>
      <c r="BI8" s="79">
        <f t="shared" si="29"/>
        <v>347.22468972790432</v>
      </c>
      <c r="BJ8" s="93">
        <v>108</v>
      </c>
      <c r="BK8" s="93">
        <v>105</v>
      </c>
      <c r="BL8" s="93">
        <f t="shared" si="30"/>
        <v>12.078694303882367</v>
      </c>
      <c r="BM8" s="93">
        <f t="shared" si="31"/>
        <v>11.565428941437327</v>
      </c>
      <c r="BN8" s="94">
        <v>629</v>
      </c>
      <c r="BO8" s="94">
        <v>589</v>
      </c>
      <c r="BP8" s="94">
        <f t="shared" si="32"/>
        <v>70.347210343907491</v>
      </c>
      <c r="BQ8" s="94">
        <f t="shared" si="33"/>
        <v>64.876549014348427</v>
      </c>
      <c r="BR8" s="83">
        <v>137</v>
      </c>
      <c r="BS8" s="95">
        <v>130</v>
      </c>
      <c r="BT8" s="83">
        <f t="shared" si="34"/>
        <v>15.322047403998928</v>
      </c>
      <c r="BU8" s="83">
        <f t="shared" si="35"/>
        <v>14.319102498922405</v>
      </c>
      <c r="BV8" s="79">
        <v>95</v>
      </c>
      <c r="BW8" s="79">
        <v>93</v>
      </c>
      <c r="BX8" s="79">
        <f t="shared" si="36"/>
        <v>1.4421052631578948</v>
      </c>
      <c r="BY8" s="79">
        <f t="shared" si="37"/>
        <v>1.3978494623655915</v>
      </c>
      <c r="BZ8" s="79">
        <v>1188</v>
      </c>
      <c r="CA8" s="79">
        <v>1756</v>
      </c>
      <c r="CB8" s="79">
        <f t="shared" si="38"/>
        <v>12.505263157894737</v>
      </c>
      <c r="CC8" s="79">
        <f t="shared" si="39"/>
        <v>18.881720430107528</v>
      </c>
      <c r="CD8" s="96">
        <v>0</v>
      </c>
      <c r="CE8" s="96">
        <v>3076</v>
      </c>
      <c r="CG8" s="96">
        <f t="shared" si="41"/>
        <v>0.57087126137841349</v>
      </c>
      <c r="CH8" s="79">
        <v>497</v>
      </c>
      <c r="CI8" s="79">
        <v>3028</v>
      </c>
      <c r="CJ8" s="79">
        <v>1491</v>
      </c>
      <c r="CK8" s="79">
        <v>1166</v>
      </c>
      <c r="CL8" s="79">
        <f t="shared" si="42"/>
        <v>3</v>
      </c>
      <c r="CM8" s="79">
        <f t="shared" si="43"/>
        <v>0.38507265521796563</v>
      </c>
      <c r="CN8" s="79">
        <v>61</v>
      </c>
      <c r="CO8" s="79">
        <v>86</v>
      </c>
      <c r="CP8" s="97">
        <f t="shared" si="44"/>
        <v>4.0912139503688799E-2</v>
      </c>
      <c r="CQ8" s="97">
        <f t="shared" si="45"/>
        <v>7.375643224699828E-2</v>
      </c>
      <c r="CR8" s="97">
        <v>86.885245901639337</v>
      </c>
      <c r="CS8" s="97">
        <v>72.093023255813947</v>
      </c>
      <c r="CT8" s="97">
        <v>53</v>
      </c>
      <c r="CU8" s="97">
        <v>62</v>
      </c>
      <c r="CV8" s="79">
        <v>1898</v>
      </c>
      <c r="CW8" s="97">
        <v>1680</v>
      </c>
      <c r="CX8" s="98">
        <f t="shared" si="67"/>
        <v>2.7924130663856692</v>
      </c>
      <c r="CY8" s="98">
        <f t="shared" si="46"/>
        <v>3.6904761904761907</v>
      </c>
      <c r="CZ8" s="93">
        <v>1847</v>
      </c>
      <c r="DA8" s="93">
        <v>1435</v>
      </c>
      <c r="DB8" s="93">
        <v>53</v>
      </c>
      <c r="DC8" s="93">
        <v>62</v>
      </c>
      <c r="DD8" s="93">
        <f t="shared" si="47"/>
        <v>34.849056603773583</v>
      </c>
      <c r="DE8" s="93">
        <f t="shared" si="48"/>
        <v>23.14516129032258</v>
      </c>
      <c r="DF8" s="93">
        <f t="shared" si="49"/>
        <v>2.8695181375203034</v>
      </c>
      <c r="DG8" s="93">
        <f t="shared" si="50"/>
        <v>4.3205574912891986</v>
      </c>
      <c r="DH8" s="99">
        <v>702</v>
      </c>
      <c r="DI8" s="99">
        <v>458</v>
      </c>
      <c r="DJ8" s="100">
        <v>711</v>
      </c>
      <c r="DK8" s="99">
        <v>856</v>
      </c>
      <c r="DL8" s="99">
        <f t="shared" si="51"/>
        <v>98.734177215189874</v>
      </c>
      <c r="DM8" s="99">
        <f t="shared" si="52"/>
        <v>53.504672897196265</v>
      </c>
      <c r="DN8" s="101">
        <v>103</v>
      </c>
      <c r="DO8" s="101">
        <v>121</v>
      </c>
      <c r="DP8" s="94">
        <v>122</v>
      </c>
      <c r="DQ8" s="94">
        <v>219</v>
      </c>
      <c r="DR8" s="94">
        <f t="shared" si="53"/>
        <v>84.426229508196727</v>
      </c>
      <c r="DS8" s="94">
        <f t="shared" si="54"/>
        <v>55.251141552511413</v>
      </c>
      <c r="DT8" s="102">
        <v>690</v>
      </c>
      <c r="DU8" s="83">
        <v>528.48</v>
      </c>
      <c r="DV8" s="83">
        <f t="shared" si="55"/>
        <v>43.341708542713569</v>
      </c>
      <c r="DW8" s="83">
        <f t="shared" si="56"/>
        <v>32.682745825602971</v>
      </c>
      <c r="DX8" s="79">
        <v>1513</v>
      </c>
      <c r="DY8" s="79">
        <v>1005</v>
      </c>
      <c r="DZ8" s="58">
        <f t="shared" si="57"/>
        <v>24.803278688524589</v>
      </c>
      <c r="EA8" s="58">
        <f t="shared" si="58"/>
        <v>11.686046511627907</v>
      </c>
      <c r="EB8" s="105">
        <v>280</v>
      </c>
      <c r="EC8" s="106">
        <v>223</v>
      </c>
      <c r="ED8" s="106">
        <v>1828</v>
      </c>
      <c r="EE8" s="106">
        <v>1828</v>
      </c>
      <c r="EF8" s="71">
        <f t="shared" si="59"/>
        <v>0.15317286652078774</v>
      </c>
      <c r="EG8" s="71">
        <f t="shared" si="60"/>
        <v>0.12199124726477024</v>
      </c>
      <c r="EH8" s="83">
        <v>1592</v>
      </c>
      <c r="EI8" s="83">
        <v>1617</v>
      </c>
      <c r="EJ8" s="64">
        <f t="shared" si="61"/>
        <v>0.87089715536105028</v>
      </c>
      <c r="EK8" s="64">
        <f t="shared" si="62"/>
        <v>0.8845733041575492</v>
      </c>
      <c r="EL8" s="83">
        <f t="shared" si="63"/>
        <v>0.17587939698492464</v>
      </c>
      <c r="EM8" s="83">
        <f t="shared" si="64"/>
        <v>0.13790970933828076</v>
      </c>
      <c r="EN8" s="159">
        <v>89.213831549724603</v>
      </c>
      <c r="EO8" s="160">
        <v>90.426095731782596</v>
      </c>
      <c r="EP8" s="162">
        <f t="shared" si="65"/>
        <v>22.939914785913789</v>
      </c>
      <c r="EQ8" s="162">
        <f t="shared" si="66"/>
        <v>21.741169225051209</v>
      </c>
    </row>
    <row r="9" spans="1:151">
      <c r="A9" s="72" t="s">
        <v>60</v>
      </c>
      <c r="B9" s="72">
        <v>2925593.8</v>
      </c>
      <c r="C9" s="73">
        <v>2960681.2</v>
      </c>
      <c r="D9" s="74">
        <v>49952</v>
      </c>
      <c r="E9" s="74">
        <v>45158</v>
      </c>
      <c r="F9" s="75">
        <f t="shared" si="0"/>
        <v>1707.4140641123863</v>
      </c>
      <c r="G9" s="75">
        <f t="shared" si="1"/>
        <v>1525.2570928609266</v>
      </c>
      <c r="H9" s="76">
        <v>2325</v>
      </c>
      <c r="I9" s="76">
        <v>2107</v>
      </c>
      <c r="J9" s="77">
        <f t="shared" si="2"/>
        <v>79.471046185564106</v>
      </c>
      <c r="K9" s="77">
        <f t="shared" si="3"/>
        <v>71.166054622834764</v>
      </c>
      <c r="L9" s="78">
        <v>642900386</v>
      </c>
      <c r="M9" s="79">
        <v>638362423</v>
      </c>
      <c r="N9" s="79">
        <f t="shared" si="4"/>
        <v>219.75039255278708</v>
      </c>
      <c r="O9" s="79">
        <f t="shared" si="5"/>
        <v>215.61336053337993</v>
      </c>
      <c r="P9" s="74">
        <v>140</v>
      </c>
      <c r="Q9" s="74">
        <v>139</v>
      </c>
      <c r="R9" s="80">
        <f t="shared" si="6"/>
        <v>4.7853533187006345</v>
      </c>
      <c r="S9" s="80">
        <f t="shared" si="7"/>
        <v>4.6948654924414015</v>
      </c>
      <c r="T9" s="81">
        <v>103</v>
      </c>
      <c r="U9" s="82">
        <v>91</v>
      </c>
      <c r="V9" s="83">
        <f t="shared" si="8"/>
        <v>42.386831275720162</v>
      </c>
      <c r="W9" s="83">
        <f t="shared" si="9"/>
        <v>39.565217391304351</v>
      </c>
      <c r="X9" s="84">
        <v>1152</v>
      </c>
      <c r="Y9" s="84">
        <v>525</v>
      </c>
      <c r="Z9" s="85">
        <f t="shared" si="10"/>
        <v>39.376621593879513</v>
      </c>
      <c r="AA9" s="85">
        <f t="shared" si="11"/>
        <v>17.732405636918962</v>
      </c>
      <c r="AB9" s="86">
        <v>265</v>
      </c>
      <c r="AC9" s="86">
        <v>243</v>
      </c>
      <c r="AD9" s="87">
        <f t="shared" si="12"/>
        <v>9.0579902103976302</v>
      </c>
      <c r="AE9" s="87">
        <f t="shared" si="13"/>
        <v>8.2075706090882061</v>
      </c>
      <c r="AF9" s="88">
        <f t="shared" si="14"/>
        <v>5.305092889173606</v>
      </c>
      <c r="AG9" s="88">
        <f t="shared" si="15"/>
        <v>5.3811063377474646</v>
      </c>
      <c r="AH9" s="79">
        <v>105</v>
      </c>
      <c r="AI9" s="79">
        <v>72</v>
      </c>
      <c r="AJ9" s="79">
        <f t="shared" si="16"/>
        <v>2.1020179372197307</v>
      </c>
      <c r="AK9" s="79">
        <f t="shared" si="17"/>
        <v>1.5944018778511007</v>
      </c>
      <c r="AL9" s="89">
        <v>474</v>
      </c>
      <c r="AM9" s="90">
        <v>66</v>
      </c>
      <c r="AN9" s="89">
        <f t="shared" si="18"/>
        <v>9.4891095451633554</v>
      </c>
      <c r="AO9" s="89">
        <f t="shared" si="19"/>
        <v>1.4615350546968422</v>
      </c>
      <c r="AP9" s="89">
        <f t="shared" si="20"/>
        <v>16.201839093315005</v>
      </c>
      <c r="AQ9" s="89">
        <f t="shared" si="21"/>
        <v>2.2292167086412409</v>
      </c>
      <c r="AR9" s="79">
        <v>100</v>
      </c>
      <c r="AS9" s="79">
        <v>100</v>
      </c>
      <c r="AT9" s="84">
        <v>2104</v>
      </c>
      <c r="AU9" s="84">
        <v>2069</v>
      </c>
      <c r="AV9" s="79">
        <f t="shared" si="22"/>
        <v>71.917024161043827</v>
      </c>
      <c r="AW9" s="79">
        <f t="shared" si="23"/>
        <v>69.882566214829211</v>
      </c>
      <c r="AX9" s="91">
        <v>1311</v>
      </c>
      <c r="AY9" s="91">
        <v>1441</v>
      </c>
      <c r="AZ9" s="91">
        <f t="shared" si="24"/>
        <v>44.811415720118084</v>
      </c>
      <c r="BA9" s="91">
        <f t="shared" si="25"/>
        <v>48.671231472000429</v>
      </c>
      <c r="BB9" s="84">
        <v>26</v>
      </c>
      <c r="BC9" s="84">
        <v>1402</v>
      </c>
      <c r="BD9" s="79">
        <f t="shared" si="26"/>
        <v>0.8887084734729751</v>
      </c>
      <c r="BE9" s="79">
        <f t="shared" si="27"/>
        <v>47.353967053257875</v>
      </c>
      <c r="BF9" s="92">
        <v>468998164</v>
      </c>
      <c r="BG9" s="92">
        <v>522378073</v>
      </c>
      <c r="BH9" s="92">
        <f t="shared" si="28"/>
        <v>160.30870861156461</v>
      </c>
      <c r="BI9" s="79">
        <f t="shared" si="29"/>
        <v>176.43847402415361</v>
      </c>
      <c r="BJ9" s="93">
        <v>81</v>
      </c>
      <c r="BK9" s="93">
        <v>81</v>
      </c>
      <c r="BL9" s="93">
        <f t="shared" si="30"/>
        <v>2.7686687058196529</v>
      </c>
      <c r="BM9" s="93">
        <f t="shared" si="31"/>
        <v>2.7358568696960681</v>
      </c>
      <c r="BN9" s="94">
        <v>947</v>
      </c>
      <c r="BO9" s="94">
        <v>884</v>
      </c>
      <c r="BP9" s="94">
        <f t="shared" si="32"/>
        <v>32.369497091496434</v>
      </c>
      <c r="BQ9" s="94">
        <f t="shared" si="33"/>
        <v>29.857993491497833</v>
      </c>
      <c r="BR9" s="83">
        <v>6</v>
      </c>
      <c r="BS9" s="95">
        <v>5</v>
      </c>
      <c r="BT9" s="83">
        <f t="shared" si="34"/>
        <v>0.20508657080145579</v>
      </c>
      <c r="BU9" s="83">
        <f t="shared" si="35"/>
        <v>0.16888005368494249</v>
      </c>
      <c r="BV9" s="79">
        <v>63</v>
      </c>
      <c r="BW9" s="79">
        <v>63</v>
      </c>
      <c r="BX9" s="79">
        <f t="shared" si="36"/>
        <v>9.5238095238095233E-2</v>
      </c>
      <c r="BY9" s="79">
        <f t="shared" si="37"/>
        <v>7.9365079365079361E-2</v>
      </c>
      <c r="BZ9" s="79">
        <v>2759</v>
      </c>
      <c r="CA9" s="79">
        <v>2666</v>
      </c>
      <c r="CB9" s="79">
        <f t="shared" si="38"/>
        <v>43.793650793650791</v>
      </c>
      <c r="CC9" s="79">
        <f t="shared" si="39"/>
        <v>42.317460317460316</v>
      </c>
      <c r="CD9" s="96">
        <v>70331</v>
      </c>
      <c r="CE9" s="96">
        <v>94439</v>
      </c>
      <c r="CF9" s="96">
        <f t="shared" si="40"/>
        <v>3.9228789580696991E-2</v>
      </c>
      <c r="CG9" s="96">
        <f t="shared" si="41"/>
        <v>2.8229862662671142E-2</v>
      </c>
      <c r="CH9" s="79">
        <v>1553</v>
      </c>
      <c r="CI9" s="79">
        <v>1220</v>
      </c>
      <c r="CJ9" s="79">
        <v>3418</v>
      </c>
      <c r="CK9" s="79">
        <v>3070</v>
      </c>
      <c r="CL9" s="79">
        <f t="shared" si="42"/>
        <v>2.2009014810045073</v>
      </c>
      <c r="CM9" s="79">
        <f t="shared" si="43"/>
        <v>2.5163934426229506</v>
      </c>
      <c r="CN9" s="79">
        <v>712</v>
      </c>
      <c r="CO9" s="79">
        <v>791</v>
      </c>
      <c r="CP9" s="97">
        <f t="shared" si="44"/>
        <v>0.2083089526038619</v>
      </c>
      <c r="CQ9" s="97">
        <f t="shared" si="45"/>
        <v>0.25765472312703586</v>
      </c>
      <c r="CR9" s="97">
        <v>90.168539325842701</v>
      </c>
      <c r="CS9" s="97">
        <v>92.035398230088489</v>
      </c>
      <c r="CT9" s="97">
        <v>642</v>
      </c>
      <c r="CU9" s="97">
        <v>728</v>
      </c>
      <c r="CV9" s="79">
        <v>69663</v>
      </c>
      <c r="CW9" s="97">
        <v>45119</v>
      </c>
      <c r="CX9" s="98">
        <f t="shared" si="67"/>
        <v>0.92157960466818822</v>
      </c>
      <c r="CY9" s="98">
        <f t="shared" si="46"/>
        <v>1.6135109377424146</v>
      </c>
      <c r="CZ9" s="93">
        <v>3600</v>
      </c>
      <c r="DA9" s="93">
        <v>4151</v>
      </c>
      <c r="DB9" s="93">
        <v>642</v>
      </c>
      <c r="DC9" s="93">
        <v>728</v>
      </c>
      <c r="DD9" s="93">
        <f t="shared" si="47"/>
        <v>5.6074766355140184</v>
      </c>
      <c r="DE9" s="93">
        <f t="shared" si="48"/>
        <v>5.7019230769230766</v>
      </c>
      <c r="DF9" s="93">
        <f t="shared" si="49"/>
        <v>17.833333333333332</v>
      </c>
      <c r="DG9" s="93">
        <f t="shared" si="50"/>
        <v>17.537942664418214</v>
      </c>
      <c r="DH9" s="99">
        <v>1340</v>
      </c>
      <c r="DI9" s="99">
        <v>1049</v>
      </c>
      <c r="DJ9" s="100">
        <v>17966</v>
      </c>
      <c r="DK9" s="99">
        <v>13139</v>
      </c>
      <c r="DL9" s="99">
        <f t="shared" si="51"/>
        <v>7.4585327841478346</v>
      </c>
      <c r="DM9" s="99">
        <f t="shared" si="52"/>
        <v>7.9838648298957304</v>
      </c>
      <c r="DN9" s="101">
        <v>274</v>
      </c>
      <c r="DO9" s="101">
        <v>206</v>
      </c>
      <c r="DP9" s="94">
        <v>1422</v>
      </c>
      <c r="DQ9" s="94">
        <v>1274</v>
      </c>
      <c r="DR9" s="94">
        <f t="shared" si="53"/>
        <v>19.268635724331926</v>
      </c>
      <c r="DS9" s="94">
        <f t="shared" si="54"/>
        <v>16.169544740973311</v>
      </c>
      <c r="DT9" s="102">
        <v>1265</v>
      </c>
      <c r="DU9" s="83">
        <v>967.68</v>
      </c>
      <c r="DV9" s="83">
        <f t="shared" si="55"/>
        <v>41.625534715366896</v>
      </c>
      <c r="DW9" s="83">
        <f t="shared" si="56"/>
        <v>32</v>
      </c>
      <c r="DX9" s="79">
        <v>837</v>
      </c>
      <c r="DY9" s="79">
        <v>1288</v>
      </c>
      <c r="DZ9" s="58">
        <f t="shared" si="57"/>
        <v>1.175561797752809</v>
      </c>
      <c r="EA9" s="58">
        <f t="shared" si="58"/>
        <v>1.6283185840707965</v>
      </c>
      <c r="EB9" s="105">
        <v>356</v>
      </c>
      <c r="EC9" s="106">
        <v>341</v>
      </c>
      <c r="ED9" s="106">
        <v>3112</v>
      </c>
      <c r="EE9" s="106">
        <v>3272</v>
      </c>
      <c r="EF9" s="71">
        <f t="shared" si="59"/>
        <v>0.11439588688946016</v>
      </c>
      <c r="EG9" s="71">
        <f t="shared" si="60"/>
        <v>0.10421760391198044</v>
      </c>
      <c r="EH9" s="83">
        <v>3039</v>
      </c>
      <c r="EI9" s="83">
        <v>3024</v>
      </c>
      <c r="EJ9" s="64">
        <f t="shared" si="61"/>
        <v>0.97654241645244211</v>
      </c>
      <c r="EK9" s="64">
        <f t="shared" si="62"/>
        <v>0.92420537897310517</v>
      </c>
      <c r="EL9" s="83">
        <f t="shared" si="63"/>
        <v>0.117143797301744</v>
      </c>
      <c r="EM9" s="83">
        <f t="shared" si="64"/>
        <v>0.11276455026455026</v>
      </c>
      <c r="EN9" s="159">
        <v>89.656790018792506</v>
      </c>
      <c r="EO9" s="160">
        <v>91.186697895739002</v>
      </c>
      <c r="EP9" s="162">
        <f t="shared" si="65"/>
        <v>1.5317032637995778</v>
      </c>
      <c r="EQ9" s="162">
        <f t="shared" si="66"/>
        <v>1.6439200367807392</v>
      </c>
    </row>
    <row r="10" spans="1:151">
      <c r="A10" s="72" t="s">
        <v>61</v>
      </c>
      <c r="B10" s="72">
        <v>710981.81</v>
      </c>
      <c r="C10" s="73">
        <v>723454.74</v>
      </c>
      <c r="D10" s="74">
        <v>9636</v>
      </c>
      <c r="E10" s="74">
        <v>6678</v>
      </c>
      <c r="F10" s="75">
        <f t="shared" si="0"/>
        <v>1355.3089354001897</v>
      </c>
      <c r="G10" s="75">
        <f t="shared" si="1"/>
        <v>923.07087517320019</v>
      </c>
      <c r="H10" s="76">
        <v>1167</v>
      </c>
      <c r="I10" s="76">
        <v>1181</v>
      </c>
      <c r="J10" s="77">
        <f t="shared" si="2"/>
        <v>164.13922038314874</v>
      </c>
      <c r="K10" s="77">
        <f t="shared" si="3"/>
        <v>163.24448990409545</v>
      </c>
      <c r="L10" s="78">
        <v>203375319.94</v>
      </c>
      <c r="M10" s="79">
        <v>271834717.87</v>
      </c>
      <c r="N10" s="79">
        <f t="shared" si="4"/>
        <v>286.0485557851332</v>
      </c>
      <c r="O10" s="79">
        <f t="shared" si="5"/>
        <v>375.74529938113335</v>
      </c>
      <c r="P10" s="74">
        <v>41</v>
      </c>
      <c r="Q10" s="74">
        <v>59</v>
      </c>
      <c r="R10" s="80">
        <f t="shared" si="6"/>
        <v>5.7666735524499559</v>
      </c>
      <c r="S10" s="80">
        <f t="shared" si="7"/>
        <v>8.1553132128210262</v>
      </c>
      <c r="T10" s="81">
        <v>14</v>
      </c>
      <c r="U10" s="82">
        <v>28</v>
      </c>
      <c r="V10" s="83">
        <f t="shared" si="8"/>
        <v>25.454545454545453</v>
      </c>
      <c r="W10" s="83">
        <f t="shared" si="9"/>
        <v>32.183908045977013</v>
      </c>
      <c r="X10" s="84">
        <v>385</v>
      </c>
      <c r="Y10" s="84">
        <v>374</v>
      </c>
      <c r="Z10" s="85">
        <f t="shared" si="10"/>
        <v>54.150471163249584</v>
      </c>
      <c r="AA10" s="85">
        <f t="shared" si="11"/>
        <v>51.696392230424813</v>
      </c>
      <c r="AB10" s="86">
        <v>43</v>
      </c>
      <c r="AC10" s="86">
        <v>74</v>
      </c>
      <c r="AD10" s="87">
        <f t="shared" si="12"/>
        <v>6.0479747013499541</v>
      </c>
      <c r="AE10" s="87">
        <f t="shared" si="13"/>
        <v>10.228697927945017</v>
      </c>
      <c r="AF10" s="88">
        <f t="shared" si="14"/>
        <v>4.4624325446243249</v>
      </c>
      <c r="AG10" s="88">
        <f t="shared" si="15"/>
        <v>11.081162024558251</v>
      </c>
      <c r="AH10" s="79">
        <v>0</v>
      </c>
      <c r="AI10" s="79">
        <v>52</v>
      </c>
      <c r="AJ10" s="79">
        <f t="shared" si="16"/>
        <v>0</v>
      </c>
      <c r="AK10" s="79">
        <f t="shared" si="17"/>
        <v>7.7867625037436365</v>
      </c>
      <c r="AL10" s="89">
        <v>0</v>
      </c>
      <c r="AM10" s="90">
        <v>0</v>
      </c>
      <c r="AN10" s="89">
        <f t="shared" si="18"/>
        <v>0</v>
      </c>
      <c r="AO10" s="89">
        <f t="shared" si="19"/>
        <v>0</v>
      </c>
      <c r="AP10" s="89">
        <f t="shared" si="20"/>
        <v>0</v>
      </c>
      <c r="AQ10" s="89">
        <f t="shared" si="21"/>
        <v>0</v>
      </c>
      <c r="AR10" s="79">
        <v>40.819022457067369</v>
      </c>
      <c r="AS10" s="79">
        <v>100</v>
      </c>
      <c r="AT10" s="84">
        <v>757</v>
      </c>
      <c r="AU10" s="84">
        <v>721</v>
      </c>
      <c r="AV10" s="79">
        <f t="shared" si="22"/>
        <v>106.47248485864918</v>
      </c>
      <c r="AW10" s="79">
        <f t="shared" si="23"/>
        <v>99.660691973626427</v>
      </c>
      <c r="AX10" s="91">
        <v>635</v>
      </c>
      <c r="AY10" s="91">
        <v>604</v>
      </c>
      <c r="AZ10" s="91">
        <f t="shared" si="24"/>
        <v>89.313114775749327</v>
      </c>
      <c r="BA10" s="91">
        <f t="shared" si="25"/>
        <v>83.488291195659315</v>
      </c>
      <c r="BB10" s="84">
        <v>597</v>
      </c>
      <c r="BC10" s="84">
        <v>568</v>
      </c>
      <c r="BD10" s="79">
        <f t="shared" si="26"/>
        <v>83.968392946649359</v>
      </c>
      <c r="BE10" s="79">
        <f t="shared" si="27"/>
        <v>78.512167879361741</v>
      </c>
      <c r="BF10" s="92">
        <v>176847163.11000001</v>
      </c>
      <c r="BG10" s="92">
        <v>183851551</v>
      </c>
      <c r="BH10" s="92">
        <f t="shared" si="28"/>
        <v>248.7365508127416</v>
      </c>
      <c r="BI10" s="79">
        <f t="shared" si="29"/>
        <v>254.1299971301591</v>
      </c>
      <c r="BJ10" s="93">
        <v>39</v>
      </c>
      <c r="BK10" s="93">
        <v>44</v>
      </c>
      <c r="BL10" s="93">
        <f t="shared" si="30"/>
        <v>5.4853724035499587</v>
      </c>
      <c r="BM10" s="93">
        <f t="shared" si="31"/>
        <v>6.081928497697036</v>
      </c>
      <c r="BN10" s="94">
        <v>336</v>
      </c>
      <c r="BO10" s="94">
        <v>343</v>
      </c>
      <c r="BP10" s="94">
        <f t="shared" si="32"/>
        <v>47.258593015199644</v>
      </c>
      <c r="BQ10" s="94">
        <f t="shared" si="33"/>
        <v>47.411397152501898</v>
      </c>
      <c r="BR10" s="83">
        <v>65</v>
      </c>
      <c r="BS10" s="95">
        <v>64</v>
      </c>
      <c r="BT10" s="83">
        <f t="shared" si="34"/>
        <v>9.1422873392499309</v>
      </c>
      <c r="BU10" s="83">
        <f t="shared" si="35"/>
        <v>8.8464414511956893</v>
      </c>
      <c r="BV10" s="79">
        <v>29</v>
      </c>
      <c r="BW10" s="79">
        <v>34</v>
      </c>
      <c r="BX10" s="79">
        <f t="shared" si="36"/>
        <v>2.2413793103448274</v>
      </c>
      <c r="BY10" s="79">
        <f t="shared" si="37"/>
        <v>1.8823529411764706</v>
      </c>
      <c r="BZ10" s="79">
        <v>951</v>
      </c>
      <c r="CA10" s="79">
        <v>428</v>
      </c>
      <c r="CB10" s="79">
        <f t="shared" si="38"/>
        <v>32.793103448275865</v>
      </c>
      <c r="CC10" s="79">
        <f t="shared" si="39"/>
        <v>12.588235294117647</v>
      </c>
      <c r="CD10" s="96">
        <v>22056</v>
      </c>
      <c r="CE10" s="96">
        <v>14002</v>
      </c>
      <c r="CF10" s="96">
        <f t="shared" si="40"/>
        <v>4.3117519042437429E-2</v>
      </c>
      <c r="CG10" s="96">
        <f t="shared" si="41"/>
        <v>3.0567061848307386E-2</v>
      </c>
      <c r="CH10" s="79">
        <v>76</v>
      </c>
      <c r="CI10" s="79">
        <v>11</v>
      </c>
      <c r="CJ10" s="79">
        <v>1111</v>
      </c>
      <c r="CK10" s="79">
        <v>441</v>
      </c>
      <c r="CL10" s="79">
        <f t="shared" si="42"/>
        <v>14.618421052631579</v>
      </c>
      <c r="CM10" s="79">
        <f t="shared" si="43"/>
        <v>40.090909090909093</v>
      </c>
      <c r="CN10" s="79">
        <v>34</v>
      </c>
      <c r="CO10" s="79">
        <v>6</v>
      </c>
      <c r="CP10" s="97">
        <f t="shared" si="44"/>
        <v>3.0603060306030602E-2</v>
      </c>
      <c r="CQ10" s="97">
        <f t="shared" si="45"/>
        <v>1.3605442176870748E-2</v>
      </c>
      <c r="CR10" s="97">
        <v>94.117647058823522</v>
      </c>
      <c r="CS10" s="97">
        <v>100</v>
      </c>
      <c r="CT10" s="97">
        <v>32</v>
      </c>
      <c r="CU10" s="97">
        <v>6</v>
      </c>
      <c r="CV10" s="79">
        <v>21685</v>
      </c>
      <c r="CW10" s="97">
        <v>6561</v>
      </c>
      <c r="CX10" s="98">
        <f t="shared" si="67"/>
        <v>0.14756744293290291</v>
      </c>
      <c r="CY10" s="98">
        <f t="shared" si="46"/>
        <v>9.1449474165523542E-2</v>
      </c>
      <c r="CZ10" s="93">
        <v>3436</v>
      </c>
      <c r="DA10" s="93">
        <v>2310</v>
      </c>
      <c r="DB10" s="93">
        <v>32</v>
      </c>
      <c r="DC10" s="93">
        <v>6</v>
      </c>
      <c r="DD10" s="93">
        <f t="shared" si="47"/>
        <v>107.375</v>
      </c>
      <c r="DE10" s="93">
        <f t="shared" si="48"/>
        <v>385</v>
      </c>
      <c r="DF10" s="93">
        <f t="shared" si="49"/>
        <v>0.93131548311990686</v>
      </c>
      <c r="DG10" s="93">
        <f t="shared" si="50"/>
        <v>0.25974025974025972</v>
      </c>
      <c r="DH10" s="99">
        <v>918</v>
      </c>
      <c r="DI10" s="99">
        <v>601</v>
      </c>
      <c r="DJ10" s="100">
        <v>3677</v>
      </c>
      <c r="DK10" s="99">
        <v>2990</v>
      </c>
      <c r="DL10" s="99">
        <f t="shared" si="51"/>
        <v>24.966004895295079</v>
      </c>
      <c r="DM10" s="99">
        <f t="shared" si="52"/>
        <v>20.100334448160535</v>
      </c>
      <c r="DN10" s="101">
        <v>15</v>
      </c>
      <c r="DO10" s="101">
        <v>55</v>
      </c>
      <c r="DP10" s="94">
        <v>1450</v>
      </c>
      <c r="DQ10" s="94">
        <v>377</v>
      </c>
      <c r="DR10" s="94">
        <f t="shared" si="53"/>
        <v>1.0344827586206897</v>
      </c>
      <c r="DS10" s="94">
        <f t="shared" si="54"/>
        <v>14.588859416445624</v>
      </c>
      <c r="DT10" s="102">
        <v>2371</v>
      </c>
      <c r="DU10" s="83">
        <v>1038.96</v>
      </c>
      <c r="DV10" s="83">
        <f t="shared" si="55"/>
        <v>62.658562367864697</v>
      </c>
      <c r="DW10" s="83">
        <f t="shared" si="56"/>
        <v>35.617415152553995</v>
      </c>
      <c r="DX10" s="79">
        <v>1397</v>
      </c>
      <c r="DY10" s="79">
        <v>954</v>
      </c>
      <c r="DZ10" s="58">
        <f t="shared" si="57"/>
        <v>41.088235294117645</v>
      </c>
      <c r="EA10" s="58">
        <f t="shared" si="58"/>
        <v>159</v>
      </c>
      <c r="EB10" s="105">
        <v>464</v>
      </c>
      <c r="EC10" s="106">
        <v>443</v>
      </c>
      <c r="ED10" s="106">
        <v>3537</v>
      </c>
      <c r="EE10" s="106">
        <v>3572</v>
      </c>
      <c r="EF10" s="71">
        <f t="shared" si="59"/>
        <v>0.13118461973423806</v>
      </c>
      <c r="EG10" s="71">
        <f t="shared" si="60"/>
        <v>0.12402015677491601</v>
      </c>
      <c r="EH10" s="83">
        <v>3784</v>
      </c>
      <c r="EI10" s="83">
        <v>2917</v>
      </c>
      <c r="EJ10" s="64">
        <f t="shared" si="61"/>
        <v>1.0698331919705966</v>
      </c>
      <c r="EK10" s="64">
        <f t="shared" si="62"/>
        <v>0.81662933930571113</v>
      </c>
      <c r="EL10" s="83">
        <f t="shared" si="63"/>
        <v>0.1226215644820296</v>
      </c>
      <c r="EM10" s="83">
        <f t="shared" si="64"/>
        <v>0.15186835790195405</v>
      </c>
      <c r="EN10" s="159">
        <v>90.286393816271897</v>
      </c>
      <c r="EO10" s="160">
        <v>89.889036709989597</v>
      </c>
      <c r="EP10" s="162">
        <f t="shared" si="65"/>
        <v>12.561940899127832</v>
      </c>
      <c r="EQ10" s="162">
        <f t="shared" si="66"/>
        <v>11.540223123793385</v>
      </c>
    </row>
    <row r="11" spans="1:151">
      <c r="A11" s="72" t="s">
        <v>62</v>
      </c>
      <c r="B11" s="72">
        <v>5186571.9000000004</v>
      </c>
      <c r="C11" s="73">
        <v>5252808.5</v>
      </c>
      <c r="D11" s="74">
        <v>23138</v>
      </c>
      <c r="E11" s="74">
        <v>22465</v>
      </c>
      <c r="F11" s="75">
        <f t="shared" si="0"/>
        <v>446.11354949113877</v>
      </c>
      <c r="G11" s="75">
        <f t="shared" si="1"/>
        <v>427.67597562332605</v>
      </c>
      <c r="H11" s="76">
        <v>3725</v>
      </c>
      <c r="I11" s="76">
        <v>3822</v>
      </c>
      <c r="J11" s="77">
        <f t="shared" si="2"/>
        <v>71.820078306443605</v>
      </c>
      <c r="K11" s="77">
        <f t="shared" si="3"/>
        <v>72.761076288998538</v>
      </c>
      <c r="L11" s="78">
        <v>1115577263</v>
      </c>
      <c r="M11" s="79">
        <v>1380984295</v>
      </c>
      <c r="N11" s="79">
        <f t="shared" si="4"/>
        <v>215.08952049811552</v>
      </c>
      <c r="O11" s="79">
        <f t="shared" si="5"/>
        <v>262.90398650550463</v>
      </c>
      <c r="P11" s="74">
        <v>548</v>
      </c>
      <c r="Q11" s="74">
        <v>674</v>
      </c>
      <c r="R11" s="80">
        <f t="shared" si="6"/>
        <v>10.565745748169421</v>
      </c>
      <c r="S11" s="80">
        <f t="shared" si="7"/>
        <v>12.831231140446105</v>
      </c>
      <c r="T11" s="81">
        <v>286</v>
      </c>
      <c r="U11" s="82">
        <v>237</v>
      </c>
      <c r="V11" s="83">
        <f t="shared" si="8"/>
        <v>34.29256594724221</v>
      </c>
      <c r="W11" s="83">
        <f t="shared" si="9"/>
        <v>26.015367727771679</v>
      </c>
      <c r="X11" s="84">
        <v>2158</v>
      </c>
      <c r="Y11" s="84">
        <v>2500</v>
      </c>
      <c r="Z11" s="85">
        <f t="shared" si="10"/>
        <v>41.607444022900751</v>
      </c>
      <c r="AA11" s="85">
        <f t="shared" si="11"/>
        <v>47.593587316194757</v>
      </c>
      <c r="AB11" s="86">
        <v>0</v>
      </c>
      <c r="AC11" s="86">
        <v>0</v>
      </c>
      <c r="AD11" s="87">
        <f t="shared" si="12"/>
        <v>0</v>
      </c>
      <c r="AE11" s="87">
        <f t="shared" si="13"/>
        <v>0</v>
      </c>
      <c r="AF11" s="88">
        <f t="shared" si="14"/>
        <v>0</v>
      </c>
      <c r="AG11" s="88">
        <f t="shared" si="15"/>
        <v>0</v>
      </c>
      <c r="AH11" s="79">
        <v>284</v>
      </c>
      <c r="AI11" s="79">
        <v>152</v>
      </c>
      <c r="AJ11" s="79">
        <f t="shared" si="16"/>
        <v>12.274181000950817</v>
      </c>
      <c r="AK11" s="79">
        <f t="shared" si="17"/>
        <v>6.7660805697752062</v>
      </c>
      <c r="AL11" s="89">
        <v>890</v>
      </c>
      <c r="AM11" s="90">
        <v>905</v>
      </c>
      <c r="AN11" s="89">
        <f t="shared" si="18"/>
        <v>38.464862995937416</v>
      </c>
      <c r="AO11" s="89">
        <f t="shared" si="19"/>
        <v>40.284887602937907</v>
      </c>
      <c r="AP11" s="89">
        <f t="shared" si="20"/>
        <v>17.159696561808001</v>
      </c>
      <c r="AQ11" s="89">
        <f t="shared" si="21"/>
        <v>17.228878608462502</v>
      </c>
      <c r="AR11" s="79">
        <v>37.476837554045709</v>
      </c>
      <c r="AS11" s="79">
        <v>24.460659898477157</v>
      </c>
      <c r="AT11" s="84">
        <v>6476</v>
      </c>
      <c r="AU11" s="84">
        <v>9456</v>
      </c>
      <c r="AV11" s="79">
        <f t="shared" si="22"/>
        <v>124.86089318457148</v>
      </c>
      <c r="AW11" s="79">
        <f t="shared" si="23"/>
        <v>180.01798466477504</v>
      </c>
      <c r="AX11" s="91">
        <v>6476</v>
      </c>
      <c r="AY11" s="91">
        <v>7543</v>
      </c>
      <c r="AZ11" s="91">
        <f t="shared" si="24"/>
        <v>124.86089318457148</v>
      </c>
      <c r="BA11" s="91">
        <f t="shared" si="25"/>
        <v>143.59937165042282</v>
      </c>
      <c r="BB11" s="84">
        <v>6378</v>
      </c>
      <c r="BC11" s="84">
        <v>7337</v>
      </c>
      <c r="BD11" s="79">
        <f t="shared" si="26"/>
        <v>122.97139850697914</v>
      </c>
      <c r="BE11" s="79">
        <f t="shared" si="27"/>
        <v>139.67766005556837</v>
      </c>
      <c r="BF11" s="92">
        <v>996254002</v>
      </c>
      <c r="BG11" s="92">
        <v>1130567278</v>
      </c>
      <c r="BH11" s="92">
        <f t="shared" si="28"/>
        <v>192.08333003153777</v>
      </c>
      <c r="BI11" s="79">
        <f t="shared" si="29"/>
        <v>215.23100984930252</v>
      </c>
      <c r="BJ11" s="93">
        <v>195</v>
      </c>
      <c r="BK11" s="93">
        <v>193</v>
      </c>
      <c r="BL11" s="93">
        <f t="shared" si="30"/>
        <v>3.7597087972500676</v>
      </c>
      <c r="BM11" s="93">
        <f t="shared" si="31"/>
        <v>3.6742249408102352</v>
      </c>
      <c r="BN11" s="94">
        <v>1646</v>
      </c>
      <c r="BO11" s="94">
        <v>1698</v>
      </c>
      <c r="BP11" s="94">
        <f t="shared" si="32"/>
        <v>31.735798360377498</v>
      </c>
      <c r="BQ11" s="94">
        <f t="shared" si="33"/>
        <v>32.325564505159477</v>
      </c>
      <c r="BR11" s="83">
        <v>266</v>
      </c>
      <c r="BS11" s="95">
        <v>271</v>
      </c>
      <c r="BT11" s="83">
        <f t="shared" si="34"/>
        <v>5.1286284106077842</v>
      </c>
      <c r="BU11" s="83">
        <f t="shared" si="35"/>
        <v>5.1591448650755112</v>
      </c>
      <c r="BV11" s="79">
        <v>168</v>
      </c>
      <c r="BW11" s="79">
        <v>165</v>
      </c>
      <c r="BX11" s="79">
        <f t="shared" si="36"/>
        <v>1.5833333333333333</v>
      </c>
      <c r="BY11" s="79">
        <f t="shared" si="37"/>
        <v>1.6424242424242423</v>
      </c>
      <c r="BZ11" s="79">
        <v>4727</v>
      </c>
      <c r="CA11" s="79">
        <v>3144</v>
      </c>
      <c r="CB11" s="79">
        <f t="shared" si="38"/>
        <v>28.136904761904763</v>
      </c>
      <c r="CC11" s="79">
        <f t="shared" si="39"/>
        <v>19.054545454545455</v>
      </c>
      <c r="CD11" s="96">
        <v>43945</v>
      </c>
      <c r="CE11" s="96">
        <v>50747</v>
      </c>
      <c r="CF11" s="96">
        <f t="shared" si="40"/>
        <v>0.10756627602685175</v>
      </c>
      <c r="CG11" s="96">
        <f t="shared" si="41"/>
        <v>6.1954401245393816E-2</v>
      </c>
      <c r="CH11" s="79">
        <v>2187</v>
      </c>
      <c r="CI11" s="79">
        <v>2387</v>
      </c>
      <c r="CJ11" s="79">
        <v>5588</v>
      </c>
      <c r="CK11" s="79">
        <v>3875</v>
      </c>
      <c r="CL11" s="79">
        <f t="shared" si="42"/>
        <v>2.5550983081847281</v>
      </c>
      <c r="CM11" s="79">
        <f t="shared" si="43"/>
        <v>1.6233766233766234</v>
      </c>
      <c r="CN11" s="79">
        <v>955</v>
      </c>
      <c r="CO11" s="79">
        <v>869</v>
      </c>
      <c r="CP11" s="97">
        <f t="shared" si="44"/>
        <v>0.17090193271295634</v>
      </c>
      <c r="CQ11" s="97">
        <f t="shared" si="45"/>
        <v>0.22425806451612904</v>
      </c>
      <c r="CR11" s="97">
        <v>87.329842931937179</v>
      </c>
      <c r="CS11" s="97">
        <v>78.71116225546605</v>
      </c>
      <c r="CT11" s="97">
        <v>834</v>
      </c>
      <c r="CU11" s="97">
        <v>684</v>
      </c>
      <c r="CV11" s="79">
        <v>45513</v>
      </c>
      <c r="CW11" s="97">
        <v>21870</v>
      </c>
      <c r="CX11" s="98">
        <f t="shared" si="67"/>
        <v>1.8324434776876937</v>
      </c>
      <c r="CY11" s="98">
        <f t="shared" si="46"/>
        <v>3.1275720164609053</v>
      </c>
      <c r="CZ11" s="93">
        <v>6885</v>
      </c>
      <c r="DA11" s="93">
        <v>5249</v>
      </c>
      <c r="DB11" s="93">
        <v>834</v>
      </c>
      <c r="DC11" s="93">
        <v>684</v>
      </c>
      <c r="DD11" s="93">
        <f t="shared" si="47"/>
        <v>8.2553956834532372</v>
      </c>
      <c r="DE11" s="93">
        <f t="shared" si="48"/>
        <v>7.6739766081871341</v>
      </c>
      <c r="DF11" s="93">
        <f t="shared" si="49"/>
        <v>12.113289760348584</v>
      </c>
      <c r="DG11" s="93">
        <f t="shared" si="50"/>
        <v>13.031053534006478</v>
      </c>
      <c r="DH11" s="99">
        <v>1884</v>
      </c>
      <c r="DI11" s="99">
        <v>2433</v>
      </c>
      <c r="DJ11" s="100">
        <v>8217</v>
      </c>
      <c r="DK11" s="99">
        <v>7930</v>
      </c>
      <c r="DL11" s="99">
        <f t="shared" si="51"/>
        <v>22.928075940124131</v>
      </c>
      <c r="DM11" s="99">
        <f t="shared" si="52"/>
        <v>30.680958385876419</v>
      </c>
      <c r="DN11" s="101">
        <v>521</v>
      </c>
      <c r="DO11" s="101">
        <v>427</v>
      </c>
      <c r="DP11" s="94">
        <v>723</v>
      </c>
      <c r="DQ11" s="94">
        <v>2887</v>
      </c>
      <c r="DR11" s="94">
        <f t="shared" si="53"/>
        <v>72.060857538035961</v>
      </c>
      <c r="DS11" s="94">
        <f t="shared" si="54"/>
        <v>14.790439903013509</v>
      </c>
      <c r="DT11" s="102">
        <v>2858</v>
      </c>
      <c r="DU11" s="83">
        <v>2291.7599999999998</v>
      </c>
      <c r="DV11" s="83">
        <f t="shared" si="55"/>
        <v>50.26380583890257</v>
      </c>
      <c r="DW11" s="83">
        <f t="shared" si="56"/>
        <v>38.452348993288588</v>
      </c>
      <c r="DX11" s="79">
        <v>2586</v>
      </c>
      <c r="DY11" s="79">
        <v>2734</v>
      </c>
      <c r="DZ11" s="58">
        <f t="shared" si="57"/>
        <v>2.7078534031413612</v>
      </c>
      <c r="EA11" s="58">
        <f t="shared" si="58"/>
        <v>3.14614499424626</v>
      </c>
      <c r="EB11" s="105">
        <v>1870</v>
      </c>
      <c r="EC11" s="106">
        <v>1489</v>
      </c>
      <c r="ED11" s="106">
        <v>4848</v>
      </c>
      <c r="EE11" s="106">
        <v>4848</v>
      </c>
      <c r="EF11" s="71">
        <f t="shared" si="59"/>
        <v>0.38572607260726072</v>
      </c>
      <c r="EG11" s="71">
        <f t="shared" si="60"/>
        <v>0.30713696369636961</v>
      </c>
      <c r="EH11" s="83">
        <v>5686</v>
      </c>
      <c r="EI11" s="83">
        <v>5960</v>
      </c>
      <c r="EJ11" s="64">
        <f t="shared" si="61"/>
        <v>1.1728547854785478</v>
      </c>
      <c r="EK11" s="64">
        <f t="shared" si="62"/>
        <v>1.2293729372937294</v>
      </c>
      <c r="EL11" s="83">
        <f t="shared" si="63"/>
        <v>0.32887794583186775</v>
      </c>
      <c r="EM11" s="83">
        <f t="shared" si="64"/>
        <v>0.24983221476510067</v>
      </c>
      <c r="EN11" s="159">
        <v>93.069517132418298</v>
      </c>
      <c r="EO11" s="160">
        <v>92.966223751534102</v>
      </c>
      <c r="EP11" s="162">
        <f t="shared" si="65"/>
        <v>2.4073876848129969</v>
      </c>
      <c r="EQ11" s="162">
        <f t="shared" si="66"/>
        <v>2.73376369327804</v>
      </c>
    </row>
    <row r="12" spans="1:151">
      <c r="A12" s="72" t="s">
        <v>63</v>
      </c>
      <c r="B12" s="72">
        <v>3673342.1</v>
      </c>
      <c r="C12" s="73">
        <v>3710129</v>
      </c>
      <c r="D12" s="74">
        <v>58674</v>
      </c>
      <c r="E12" s="74">
        <v>61280</v>
      </c>
      <c r="F12" s="75">
        <f t="shared" si="0"/>
        <v>1597.2920137223266</v>
      </c>
      <c r="G12" s="75">
        <f t="shared" si="1"/>
        <v>1651.6945906732624</v>
      </c>
      <c r="H12" s="76">
        <v>6013</v>
      </c>
      <c r="I12" s="76">
        <v>6149</v>
      </c>
      <c r="J12" s="77">
        <f t="shared" si="2"/>
        <v>163.69289427194926</v>
      </c>
      <c r="K12" s="77">
        <f t="shared" si="3"/>
        <v>165.73547712222407</v>
      </c>
      <c r="L12" s="78">
        <v>3673005727</v>
      </c>
      <c r="M12" s="79">
        <v>4017143314</v>
      </c>
      <c r="N12" s="79">
        <f t="shared" si="4"/>
        <v>999.9084286214453</v>
      </c>
      <c r="O12" s="79">
        <f t="shared" si="5"/>
        <v>1082.7503070647947</v>
      </c>
      <c r="P12" s="74">
        <v>116</v>
      </c>
      <c r="Q12" s="74">
        <v>121</v>
      </c>
      <c r="R12" s="80">
        <f t="shared" si="6"/>
        <v>3.1578872003236507</v>
      </c>
      <c r="S12" s="80">
        <f t="shared" si="7"/>
        <v>3.2613421258398296</v>
      </c>
      <c r="T12" s="81">
        <v>72</v>
      </c>
      <c r="U12" s="82">
        <v>78</v>
      </c>
      <c r="V12" s="83">
        <f t="shared" si="8"/>
        <v>38.297872340425535</v>
      </c>
      <c r="W12" s="83">
        <f t="shared" si="9"/>
        <v>39.195979899497488</v>
      </c>
      <c r="X12" s="84">
        <v>1132</v>
      </c>
      <c r="Y12" s="84">
        <v>1203</v>
      </c>
      <c r="Z12" s="85">
        <f t="shared" si="10"/>
        <v>30.816623368675629</v>
      </c>
      <c r="AA12" s="85">
        <f t="shared" si="11"/>
        <v>32.424748573432353</v>
      </c>
      <c r="AB12" s="86">
        <v>798</v>
      </c>
      <c r="AC12" s="86">
        <v>880</v>
      </c>
      <c r="AD12" s="87">
        <f t="shared" si="12"/>
        <v>21.724086084985114</v>
      </c>
      <c r="AE12" s="87">
        <f t="shared" si="13"/>
        <v>23.718851824289668</v>
      </c>
      <c r="AF12" s="88">
        <f t="shared" si="14"/>
        <v>13.600572655690765</v>
      </c>
      <c r="AG12" s="88">
        <f t="shared" si="15"/>
        <v>14.360313315926893</v>
      </c>
      <c r="AH12" s="79">
        <v>4</v>
      </c>
      <c r="AI12" s="79">
        <v>285</v>
      </c>
      <c r="AJ12" s="79">
        <f t="shared" si="16"/>
        <v>6.8173296519753207E-2</v>
      </c>
      <c r="AK12" s="79">
        <f t="shared" si="17"/>
        <v>4.6507832898172321</v>
      </c>
      <c r="AL12" s="89">
        <v>0</v>
      </c>
      <c r="AM12" s="90">
        <v>6</v>
      </c>
      <c r="AN12" s="89">
        <f t="shared" si="18"/>
        <v>0</v>
      </c>
      <c r="AO12" s="89">
        <f t="shared" si="19"/>
        <v>9.7911227154047001E-2</v>
      </c>
      <c r="AP12" s="89">
        <f t="shared" si="20"/>
        <v>0</v>
      </c>
      <c r="AQ12" s="89">
        <f t="shared" si="21"/>
        <v>0.16171944425652046</v>
      </c>
      <c r="AR12" s="79">
        <v>10.685071574642127</v>
      </c>
      <c r="AS12" s="79">
        <v>94.978059483178939</v>
      </c>
      <c r="AT12" s="84">
        <v>1956</v>
      </c>
      <c r="AU12" s="84">
        <v>2051</v>
      </c>
      <c r="AV12" s="79">
        <f t="shared" si="22"/>
        <v>53.248511757181554</v>
      </c>
      <c r="AW12" s="79">
        <f t="shared" si="23"/>
        <v>55.28109669502058</v>
      </c>
      <c r="AX12" s="91">
        <v>1638</v>
      </c>
      <c r="AY12" s="91">
        <v>2051</v>
      </c>
      <c r="AZ12" s="91">
        <f t="shared" si="24"/>
        <v>44.591545121811549</v>
      </c>
      <c r="BA12" s="91">
        <f t="shared" si="25"/>
        <v>55.28109669502058</v>
      </c>
      <c r="BB12" s="84">
        <v>1610</v>
      </c>
      <c r="BC12" s="84">
        <v>1980</v>
      </c>
      <c r="BD12" s="79">
        <f t="shared" si="26"/>
        <v>43.829296487250666</v>
      </c>
      <c r="BE12" s="79">
        <f t="shared" si="27"/>
        <v>53.367416604651751</v>
      </c>
      <c r="BF12" s="92">
        <v>1084095586</v>
      </c>
      <c r="BG12" s="92">
        <v>1224491546</v>
      </c>
      <c r="BH12" s="92">
        <f t="shared" si="28"/>
        <v>295.12513577213514</v>
      </c>
      <c r="BI12" s="79">
        <f t="shared" si="29"/>
        <v>330.04015385987924</v>
      </c>
      <c r="BJ12" s="93">
        <v>220</v>
      </c>
      <c r="BK12" s="93">
        <v>209</v>
      </c>
      <c r="BL12" s="93">
        <f t="shared" si="30"/>
        <v>5.9890964144069239</v>
      </c>
      <c r="BM12" s="93">
        <f t="shared" si="31"/>
        <v>5.633227308268796</v>
      </c>
      <c r="BN12" s="94">
        <v>1758</v>
      </c>
      <c r="BO12" s="94">
        <v>2055</v>
      </c>
      <c r="BP12" s="94">
        <f t="shared" si="32"/>
        <v>47.858324984215329</v>
      </c>
      <c r="BQ12" s="94">
        <f t="shared" si="33"/>
        <v>55.388909657858257</v>
      </c>
      <c r="BR12" s="83">
        <v>63</v>
      </c>
      <c r="BS12" s="95">
        <v>78</v>
      </c>
      <c r="BT12" s="83">
        <f t="shared" si="34"/>
        <v>1.7150594277619828</v>
      </c>
      <c r="BU12" s="83">
        <f t="shared" si="35"/>
        <v>2.1023527753347659</v>
      </c>
      <c r="BV12" s="79">
        <v>194</v>
      </c>
      <c r="BW12" s="79">
        <v>183</v>
      </c>
      <c r="BX12" s="79">
        <f t="shared" si="36"/>
        <v>0.32474226804123713</v>
      </c>
      <c r="BY12" s="79">
        <f t="shared" si="37"/>
        <v>0.42622950819672129</v>
      </c>
      <c r="BZ12" s="79">
        <v>10399</v>
      </c>
      <c r="CA12" s="79">
        <v>10229</v>
      </c>
      <c r="CB12" s="79">
        <f t="shared" si="38"/>
        <v>53.603092783505154</v>
      </c>
      <c r="CC12" s="79">
        <f t="shared" si="39"/>
        <v>55.896174863387976</v>
      </c>
      <c r="CD12" s="96">
        <v>161658</v>
      </c>
      <c r="CE12" s="96">
        <v>169416</v>
      </c>
      <c r="CF12" s="96">
        <f t="shared" si="40"/>
        <v>6.4327159806505094E-2</v>
      </c>
      <c r="CG12" s="96">
        <f t="shared" si="41"/>
        <v>6.0378004438777923E-2</v>
      </c>
      <c r="CH12" s="79">
        <v>11630</v>
      </c>
      <c r="CI12" s="79">
        <v>13021</v>
      </c>
      <c r="CJ12" s="79">
        <v>12045</v>
      </c>
      <c r="CK12" s="79">
        <v>11706</v>
      </c>
      <c r="CL12" s="79">
        <f t="shared" si="42"/>
        <v>1.0356835769561479</v>
      </c>
      <c r="CM12" s="79">
        <f t="shared" si="43"/>
        <v>0.89900929268105367</v>
      </c>
      <c r="CN12" s="79">
        <v>4387</v>
      </c>
      <c r="CO12" s="79">
        <v>3220</v>
      </c>
      <c r="CP12" s="97">
        <f t="shared" si="44"/>
        <v>0.36421751764217519</v>
      </c>
      <c r="CQ12" s="97">
        <f t="shared" si="45"/>
        <v>0.27507261233555441</v>
      </c>
      <c r="CR12" s="97">
        <v>71.529519033508095</v>
      </c>
      <c r="CS12" s="97">
        <v>90.372670807453417</v>
      </c>
      <c r="CT12" s="97">
        <v>3138</v>
      </c>
      <c r="CU12" s="97">
        <v>2910</v>
      </c>
      <c r="CV12" s="79">
        <v>158622</v>
      </c>
      <c r="CW12" s="97">
        <v>60076</v>
      </c>
      <c r="CX12" s="98">
        <f t="shared" si="67"/>
        <v>1.9782880054469116</v>
      </c>
      <c r="CY12" s="98">
        <f t="shared" si="46"/>
        <v>4.8438644383780547</v>
      </c>
      <c r="CZ12" s="93">
        <v>10761</v>
      </c>
      <c r="DA12" s="93">
        <v>10226</v>
      </c>
      <c r="DB12" s="93">
        <v>3138</v>
      </c>
      <c r="DC12" s="93">
        <v>2910</v>
      </c>
      <c r="DD12" s="93">
        <f t="shared" si="47"/>
        <v>3.4292543021032507</v>
      </c>
      <c r="DE12" s="93">
        <f t="shared" si="48"/>
        <v>3.5140893470790378</v>
      </c>
      <c r="DF12" s="93">
        <f t="shared" si="49"/>
        <v>29.160858656258711</v>
      </c>
      <c r="DG12" s="93">
        <f t="shared" si="50"/>
        <v>28.456874633287697</v>
      </c>
      <c r="DH12" s="99">
        <v>2868</v>
      </c>
      <c r="DI12" s="99">
        <v>4167</v>
      </c>
      <c r="DJ12" s="100">
        <v>16637</v>
      </c>
      <c r="DK12" s="99">
        <v>16075</v>
      </c>
      <c r="DL12" s="99">
        <f t="shared" si="51"/>
        <v>17.238684859049108</v>
      </c>
      <c r="DM12" s="99">
        <f t="shared" si="52"/>
        <v>25.922239502332815</v>
      </c>
      <c r="DN12" s="107">
        <v>1914</v>
      </c>
      <c r="DO12" s="107">
        <v>1883</v>
      </c>
      <c r="DP12" s="94">
        <v>153</v>
      </c>
      <c r="DQ12" s="94">
        <v>2707</v>
      </c>
      <c r="DR12" s="94">
        <f t="shared" si="53"/>
        <v>1250.9803921568628</v>
      </c>
      <c r="DS12" s="94">
        <f t="shared" si="54"/>
        <v>69.560398965644623</v>
      </c>
      <c r="DT12" s="102">
        <v>2985</v>
      </c>
      <c r="DU12" s="83">
        <v>2232</v>
      </c>
      <c r="DV12" s="83">
        <f t="shared" si="55"/>
        <v>39.405940594059409</v>
      </c>
      <c r="DW12" s="83">
        <f t="shared" si="56"/>
        <v>25.228891149542218</v>
      </c>
      <c r="DX12" s="79">
        <v>1496</v>
      </c>
      <c r="DY12" s="79">
        <v>1155</v>
      </c>
      <c r="DZ12" s="58">
        <f t="shared" si="57"/>
        <v>0.34100752222475494</v>
      </c>
      <c r="EA12" s="58">
        <f t="shared" si="58"/>
        <v>0.35869565217391303</v>
      </c>
      <c r="EB12" s="105">
        <v>1324</v>
      </c>
      <c r="EC12" s="106">
        <v>1427</v>
      </c>
      <c r="ED12" s="106">
        <v>7296</v>
      </c>
      <c r="EE12" s="106">
        <v>7564</v>
      </c>
      <c r="EF12" s="71">
        <f t="shared" si="59"/>
        <v>0.18146929824561403</v>
      </c>
      <c r="EG12" s="71">
        <f t="shared" si="60"/>
        <v>0.18865679534637758</v>
      </c>
      <c r="EH12" s="83">
        <v>7575</v>
      </c>
      <c r="EI12" s="83">
        <v>8847</v>
      </c>
      <c r="EJ12" s="64">
        <f t="shared" si="61"/>
        <v>1.0382401315789473</v>
      </c>
      <c r="EK12" s="64">
        <f t="shared" si="62"/>
        <v>1.1696192490745638</v>
      </c>
      <c r="EL12" s="83">
        <f t="shared" si="63"/>
        <v>0.17478547854785478</v>
      </c>
      <c r="EM12" s="83">
        <f t="shared" si="64"/>
        <v>0.16129761501073811</v>
      </c>
      <c r="EN12" s="159">
        <v>90.648702527822195</v>
      </c>
      <c r="EO12" s="160">
        <v>90.436034423703802</v>
      </c>
      <c r="EP12" s="162">
        <f t="shared" si="65"/>
        <v>1.2139230136450276</v>
      </c>
      <c r="EQ12" s="162">
        <f t="shared" si="66"/>
        <v>1.4900047059016164</v>
      </c>
    </row>
    <row r="13" spans="1:151">
      <c r="A13" s="72" t="s">
        <v>64</v>
      </c>
      <c r="B13" s="72">
        <v>8874724.1999999993</v>
      </c>
      <c r="C13" s="73">
        <v>8854599.5</v>
      </c>
      <c r="D13" s="74">
        <v>179856</v>
      </c>
      <c r="E13" s="74">
        <v>169701</v>
      </c>
      <c r="F13" s="75">
        <f t="shared" si="0"/>
        <v>2026.6094579029284</v>
      </c>
      <c r="G13" s="75">
        <f t="shared" si="1"/>
        <v>1916.5293698489693</v>
      </c>
      <c r="H13" s="76">
        <v>13972</v>
      </c>
      <c r="I13" s="76">
        <v>14596</v>
      </c>
      <c r="J13" s="77">
        <f t="shared" si="2"/>
        <v>157.4358784017198</v>
      </c>
      <c r="K13" s="77">
        <f t="shared" si="3"/>
        <v>164.84088297838881</v>
      </c>
      <c r="L13" s="78">
        <v>5197427712.5699997</v>
      </c>
      <c r="M13" s="79">
        <v>5665049504.25</v>
      </c>
      <c r="N13" s="79">
        <f t="shared" si="4"/>
        <v>585.64385725586828</v>
      </c>
      <c r="O13" s="79">
        <f t="shared" si="5"/>
        <v>639.78608001976829</v>
      </c>
      <c r="P13" s="74">
        <v>199</v>
      </c>
      <c r="Q13" s="74">
        <v>201</v>
      </c>
      <c r="R13" s="80">
        <f t="shared" si="6"/>
        <v>2.2423232036889669</v>
      </c>
      <c r="S13" s="80">
        <f t="shared" si="7"/>
        <v>2.2700066784499966</v>
      </c>
      <c r="T13" s="81">
        <v>72</v>
      </c>
      <c r="U13" s="82">
        <v>88</v>
      </c>
      <c r="V13" s="83">
        <f t="shared" si="8"/>
        <v>26.568265682656826</v>
      </c>
      <c r="W13" s="83">
        <f t="shared" si="9"/>
        <v>30.449826989619378</v>
      </c>
      <c r="X13" s="84">
        <v>5665</v>
      </c>
      <c r="Y13" s="84">
        <v>5605</v>
      </c>
      <c r="Z13" s="85">
        <f t="shared" si="10"/>
        <v>63.832969592452244</v>
      </c>
      <c r="AA13" s="85">
        <f t="shared" si="11"/>
        <v>63.300434988618065</v>
      </c>
      <c r="AB13" s="86">
        <v>1106</v>
      </c>
      <c r="AC13" s="86">
        <v>1122</v>
      </c>
      <c r="AD13" s="87">
        <f t="shared" si="12"/>
        <v>12.462359111959785</v>
      </c>
      <c r="AE13" s="87">
        <f t="shared" si="13"/>
        <v>12.671380563288039</v>
      </c>
      <c r="AF13" s="88">
        <f t="shared" si="14"/>
        <v>6.1493639355929188</v>
      </c>
      <c r="AG13" s="88">
        <f t="shared" si="15"/>
        <v>6.6116286881043713</v>
      </c>
      <c r="AH13" s="79">
        <v>178</v>
      </c>
      <c r="AI13" s="79">
        <v>447</v>
      </c>
      <c r="AJ13" s="79">
        <f t="shared" si="16"/>
        <v>0.98968063339560541</v>
      </c>
      <c r="AK13" s="79">
        <f t="shared" si="17"/>
        <v>2.634044584298266</v>
      </c>
      <c r="AL13" s="89">
        <v>1662</v>
      </c>
      <c r="AM13" s="90">
        <v>1664</v>
      </c>
      <c r="AN13" s="89">
        <f t="shared" si="18"/>
        <v>9.2407259140645852</v>
      </c>
      <c r="AO13" s="89">
        <f t="shared" si="19"/>
        <v>9.8054814055309034</v>
      </c>
      <c r="AP13" s="89">
        <f t="shared" si="20"/>
        <v>18.727342535331974</v>
      </c>
      <c r="AQ13" s="89">
        <f t="shared" si="21"/>
        <v>18.792493099207931</v>
      </c>
      <c r="AR13" s="79">
        <v>20.021289708106895</v>
      </c>
      <c r="AS13" s="79">
        <v>13.622627415028351</v>
      </c>
      <c r="AT13" s="84">
        <v>89245</v>
      </c>
      <c r="AU13" s="84">
        <v>88353</v>
      </c>
      <c r="AV13" s="79">
        <f t="shared" si="22"/>
        <v>1005.6087151418182</v>
      </c>
      <c r="AW13" s="79">
        <f t="shared" si="23"/>
        <v>997.82039831389329</v>
      </c>
      <c r="AX13" s="91">
        <v>81746</v>
      </c>
      <c r="AY13" s="91">
        <v>80606</v>
      </c>
      <c r="AZ13" s="91">
        <f t="shared" si="24"/>
        <v>921.11031461687571</v>
      </c>
      <c r="BA13" s="91">
        <f t="shared" si="25"/>
        <v>910.32914588627079</v>
      </c>
      <c r="BB13" s="84">
        <v>80351</v>
      </c>
      <c r="BC13" s="84">
        <v>79122</v>
      </c>
      <c r="BD13" s="79">
        <f t="shared" si="26"/>
        <v>905.39151627945807</v>
      </c>
      <c r="BE13" s="79">
        <f t="shared" si="27"/>
        <v>893.56949458865972</v>
      </c>
      <c r="BF13" s="92">
        <v>5487968833</v>
      </c>
      <c r="BG13" s="92">
        <v>6387350811</v>
      </c>
      <c r="BH13" s="92">
        <f t="shared" si="28"/>
        <v>618.38190227928442</v>
      </c>
      <c r="BI13" s="79">
        <f t="shared" si="29"/>
        <v>721.3596516702986</v>
      </c>
      <c r="BJ13" s="93">
        <v>370</v>
      </c>
      <c r="BK13" s="93">
        <v>412</v>
      </c>
      <c r="BL13" s="93">
        <f t="shared" si="30"/>
        <v>4.1691436450498376</v>
      </c>
      <c r="BM13" s="93">
        <f t="shared" si="31"/>
        <v>4.6529490125442718</v>
      </c>
      <c r="BN13" s="94">
        <v>7192</v>
      </c>
      <c r="BO13" s="94">
        <v>7205</v>
      </c>
      <c r="BP13" s="94">
        <f t="shared" si="32"/>
        <v>81.039138095130895</v>
      </c>
      <c r="BQ13" s="94">
        <f t="shared" si="33"/>
        <v>81.370139891702621</v>
      </c>
      <c r="BR13" s="83">
        <v>688</v>
      </c>
      <c r="BS13" s="95">
        <v>665</v>
      </c>
      <c r="BT13" s="83">
        <f t="shared" si="34"/>
        <v>7.7523535886332118</v>
      </c>
      <c r="BU13" s="83">
        <f t="shared" si="35"/>
        <v>7.5102211003445154</v>
      </c>
      <c r="BV13" s="79">
        <v>295</v>
      </c>
      <c r="BW13" s="79">
        <v>341</v>
      </c>
      <c r="BX13" s="79">
        <f t="shared" si="36"/>
        <v>2.3322033898305086</v>
      </c>
      <c r="BY13" s="79">
        <f t="shared" si="37"/>
        <v>1.9501466275659824</v>
      </c>
      <c r="BZ13" s="79" t="s">
        <v>104</v>
      </c>
      <c r="CA13" s="79">
        <v>13355</v>
      </c>
      <c r="CC13" s="79">
        <f t="shared" si="39"/>
        <v>39.164222873900293</v>
      </c>
      <c r="CD13" s="96">
        <v>359712</v>
      </c>
      <c r="CE13" s="96">
        <v>342130</v>
      </c>
      <c r="CG13" s="96">
        <f t="shared" si="41"/>
        <v>3.9034869786338529E-2</v>
      </c>
      <c r="CI13" s="79">
        <v>14650</v>
      </c>
      <c r="CK13" s="79">
        <v>17348</v>
      </c>
      <c r="CM13" s="79">
        <f t="shared" si="43"/>
        <v>1.1841638225255973</v>
      </c>
      <c r="CO13" s="79">
        <v>14650</v>
      </c>
      <c r="CP13" s="97"/>
      <c r="CQ13" s="97">
        <f t="shared" si="45"/>
        <v>0.84447774959649524</v>
      </c>
      <c r="CR13" s="97"/>
      <c r="CS13" s="97">
        <v>94.163822525597269</v>
      </c>
      <c r="CT13" s="97" t="s">
        <v>104</v>
      </c>
      <c r="CU13" s="97">
        <v>13795</v>
      </c>
      <c r="CV13" s="79">
        <v>355912</v>
      </c>
      <c r="CW13" s="97">
        <v>167866</v>
      </c>
      <c r="CX13" s="98" t="e">
        <f t="shared" si="67"/>
        <v>#VALUE!</v>
      </c>
      <c r="CY13" s="98">
        <f t="shared" si="46"/>
        <v>8.2178642488651654</v>
      </c>
      <c r="CZ13" s="93">
        <v>19956</v>
      </c>
      <c r="DA13" s="93">
        <v>13525</v>
      </c>
      <c r="DC13" s="93">
        <v>13795</v>
      </c>
      <c r="DE13" s="93">
        <f t="shared" si="48"/>
        <v>0.98042769119246098</v>
      </c>
      <c r="DF13" s="93" t="e">
        <f t="shared" si="49"/>
        <v>#VALUE!</v>
      </c>
      <c r="DG13" s="93">
        <f t="shared" si="50"/>
        <v>101.99630314232903</v>
      </c>
      <c r="DH13" s="99">
        <v>12156</v>
      </c>
      <c r="DI13" s="99">
        <v>7842</v>
      </c>
      <c r="DJ13" s="100">
        <v>85666</v>
      </c>
      <c r="DK13" s="99">
        <v>77435</v>
      </c>
      <c r="DL13" s="99">
        <f t="shared" si="51"/>
        <v>14.189993696448999</v>
      </c>
      <c r="DM13" s="99">
        <f t="shared" si="52"/>
        <v>10.127203460967262</v>
      </c>
      <c r="DN13" s="101">
        <v>632</v>
      </c>
      <c r="DO13" s="101">
        <v>539</v>
      </c>
      <c r="DP13" s="94">
        <v>1618</v>
      </c>
      <c r="DQ13" s="94">
        <v>3091</v>
      </c>
      <c r="DR13" s="94">
        <f t="shared" si="53"/>
        <v>39.060568603213845</v>
      </c>
      <c r="DS13" s="94">
        <f t="shared" si="54"/>
        <v>17.437722419928825</v>
      </c>
      <c r="DT13" s="102">
        <v>6588</v>
      </c>
      <c r="DU13" s="83">
        <v>4042.7999999999997</v>
      </c>
      <c r="DV13" s="83">
        <f t="shared" si="55"/>
        <v>16.781720457498025</v>
      </c>
      <c r="DW13" s="83">
        <f t="shared" si="56"/>
        <v>11.196100695117561</v>
      </c>
      <c r="DY13" s="79">
        <v>12136</v>
      </c>
      <c r="DZ13" s="58"/>
      <c r="EA13" s="58">
        <f t="shared" si="58"/>
        <v>0.82839590443686006</v>
      </c>
      <c r="EB13" s="105">
        <v>5795</v>
      </c>
      <c r="EC13" s="106">
        <v>6541</v>
      </c>
      <c r="ED13" s="106">
        <v>29336</v>
      </c>
      <c r="EE13" s="106">
        <v>23947</v>
      </c>
      <c r="EF13" s="71">
        <f t="shared" si="59"/>
        <v>0.19753886010362695</v>
      </c>
      <c r="EG13" s="71">
        <f t="shared" si="60"/>
        <v>0.27314486156929885</v>
      </c>
      <c r="EH13" s="83">
        <v>39257</v>
      </c>
      <c r="EI13" s="83">
        <v>36109</v>
      </c>
      <c r="EJ13" s="64">
        <f t="shared" si="61"/>
        <v>1.3381851649850014</v>
      </c>
      <c r="EK13" s="64">
        <f t="shared" si="62"/>
        <v>1.5078715496721928</v>
      </c>
      <c r="EL13" s="83">
        <f t="shared" si="63"/>
        <v>0.14761698550576968</v>
      </c>
      <c r="EM13" s="83">
        <f t="shared" si="64"/>
        <v>0.18114597468775098</v>
      </c>
      <c r="EN13" s="159">
        <v>91.570117634490401</v>
      </c>
      <c r="EO13" s="160">
        <v>94.721072476751999</v>
      </c>
      <c r="EP13" s="162">
        <f t="shared" si="65"/>
        <v>10.379030309661632</v>
      </c>
      <c r="EQ13" s="162">
        <f t="shared" si="66"/>
        <v>10.2808618942762</v>
      </c>
    </row>
    <row r="14" spans="1:151">
      <c r="A14" s="72" t="s">
        <v>65</v>
      </c>
      <c r="B14" s="72">
        <v>1746805.4</v>
      </c>
      <c r="C14" s="73">
        <v>1764726.2</v>
      </c>
      <c r="D14" s="74">
        <v>24924</v>
      </c>
      <c r="E14" s="74">
        <v>28726</v>
      </c>
      <c r="F14" s="75">
        <f t="shared" si="0"/>
        <v>1426.8332351159436</v>
      </c>
      <c r="G14" s="75">
        <f t="shared" si="1"/>
        <v>1627.7879254016855</v>
      </c>
      <c r="H14" s="76">
        <v>980</v>
      </c>
      <c r="I14" s="76">
        <v>1034</v>
      </c>
      <c r="J14" s="77">
        <f t="shared" si="2"/>
        <v>56.102414155577947</v>
      </c>
      <c r="K14" s="77">
        <f t="shared" si="3"/>
        <v>58.592658736522409</v>
      </c>
      <c r="L14" s="78">
        <v>487235763</v>
      </c>
      <c r="M14" s="79">
        <v>560135279.91999996</v>
      </c>
      <c r="N14" s="79">
        <f t="shared" si="4"/>
        <v>278.92961803301046</v>
      </c>
      <c r="O14" s="79">
        <f t="shared" si="5"/>
        <v>317.40633754970031</v>
      </c>
      <c r="P14" s="74">
        <v>123</v>
      </c>
      <c r="Q14" s="74">
        <v>142</v>
      </c>
      <c r="R14" s="80">
        <f t="shared" si="6"/>
        <v>7.0414254501388651</v>
      </c>
      <c r="S14" s="80">
        <f t="shared" si="7"/>
        <v>8.0465740237777403</v>
      </c>
      <c r="T14" s="81">
        <v>56</v>
      </c>
      <c r="U14" s="82">
        <v>132</v>
      </c>
      <c r="V14" s="83">
        <f t="shared" si="8"/>
        <v>31.284916201117319</v>
      </c>
      <c r="W14" s="83">
        <f t="shared" si="9"/>
        <v>48.175182481751825</v>
      </c>
      <c r="X14" s="84">
        <v>632</v>
      </c>
      <c r="Y14" s="84">
        <v>715</v>
      </c>
      <c r="Z14" s="85">
        <f t="shared" si="10"/>
        <v>36.180332394209458</v>
      </c>
      <c r="AA14" s="85">
        <f t="shared" si="11"/>
        <v>40.516200190148481</v>
      </c>
      <c r="AB14" s="86">
        <v>123</v>
      </c>
      <c r="AC14" s="86">
        <v>142</v>
      </c>
      <c r="AD14" s="87">
        <f t="shared" si="12"/>
        <v>7.0414254501388651</v>
      </c>
      <c r="AE14" s="87">
        <f t="shared" si="13"/>
        <v>8.0465740237777403</v>
      </c>
      <c r="AF14" s="88">
        <f t="shared" si="14"/>
        <v>4.9350024073182475</v>
      </c>
      <c r="AG14" s="88">
        <f t="shared" si="15"/>
        <v>4.9432569797396093</v>
      </c>
      <c r="AH14" s="79">
        <v>75</v>
      </c>
      <c r="AI14" s="79">
        <v>77</v>
      </c>
      <c r="AJ14" s="79">
        <f t="shared" si="16"/>
        <v>3.0091478093403947</v>
      </c>
      <c r="AK14" s="79">
        <f t="shared" si="17"/>
        <v>2.6804985030982382</v>
      </c>
      <c r="AL14" s="89">
        <v>266</v>
      </c>
      <c r="AM14" s="90">
        <v>264</v>
      </c>
      <c r="AN14" s="89">
        <f t="shared" si="18"/>
        <v>10.6724442304606</v>
      </c>
      <c r="AO14" s="89">
        <f t="shared" si="19"/>
        <v>9.1902805820511038</v>
      </c>
      <c r="AP14" s="89">
        <f t="shared" si="20"/>
        <v>15.227798127942586</v>
      </c>
      <c r="AQ14" s="89">
        <f t="shared" si="21"/>
        <v>14.95982776251636</v>
      </c>
      <c r="AR14" s="79">
        <v>0</v>
      </c>
      <c r="AT14" s="84">
        <v>856</v>
      </c>
      <c r="AU14" s="84">
        <v>919</v>
      </c>
      <c r="AV14" s="79">
        <f t="shared" si="22"/>
        <v>49.00374134405584</v>
      </c>
      <c r="AW14" s="79">
        <f t="shared" si="23"/>
        <v>52.07606709754748</v>
      </c>
      <c r="AX14" s="91">
        <v>842</v>
      </c>
      <c r="AY14" s="91">
        <v>906</v>
      </c>
      <c r="AZ14" s="91">
        <f t="shared" si="24"/>
        <v>48.202278284690443</v>
      </c>
      <c r="BA14" s="91">
        <f t="shared" si="25"/>
        <v>51.339408912272063</v>
      </c>
      <c r="BB14" s="84">
        <v>839</v>
      </c>
      <c r="BC14" s="84">
        <v>904</v>
      </c>
      <c r="BD14" s="79">
        <f t="shared" si="26"/>
        <v>48.030536200540716</v>
      </c>
      <c r="BE14" s="79">
        <f t="shared" si="27"/>
        <v>51.226076883768151</v>
      </c>
      <c r="BF14" s="92">
        <v>312598039</v>
      </c>
      <c r="BG14" s="92">
        <v>379020110</v>
      </c>
      <c r="BH14" s="92">
        <f t="shared" si="28"/>
        <v>178.9541290632603</v>
      </c>
      <c r="BI14" s="79">
        <f t="shared" si="29"/>
        <v>214.77558955037898</v>
      </c>
      <c r="BJ14" s="93">
        <v>88</v>
      </c>
      <c r="BK14" s="93">
        <v>80</v>
      </c>
      <c r="BL14" s="93">
        <f t="shared" si="30"/>
        <v>5.0377678017253675</v>
      </c>
      <c r="BM14" s="93">
        <f t="shared" si="31"/>
        <v>4.5332811401564728</v>
      </c>
      <c r="BN14" s="94">
        <v>596</v>
      </c>
      <c r="BO14" s="94">
        <v>630</v>
      </c>
      <c r="BP14" s="94">
        <f t="shared" si="32"/>
        <v>34.11942738441271</v>
      </c>
      <c r="BQ14" s="94">
        <f t="shared" si="33"/>
        <v>35.699588978732223</v>
      </c>
      <c r="BR14" s="83">
        <v>93</v>
      </c>
      <c r="BS14" s="95">
        <v>86</v>
      </c>
      <c r="BT14" s="83">
        <f t="shared" si="34"/>
        <v>5.3240046086415811</v>
      </c>
      <c r="BU14" s="83">
        <f t="shared" si="35"/>
        <v>4.8732772256682084</v>
      </c>
      <c r="BV14" s="79">
        <v>69</v>
      </c>
      <c r="BW14" s="79">
        <v>62</v>
      </c>
      <c r="BX14" s="79">
        <f t="shared" si="36"/>
        <v>1.3478260869565217</v>
      </c>
      <c r="BY14" s="79">
        <f t="shared" si="37"/>
        <v>1.3870967741935485</v>
      </c>
      <c r="BZ14" s="79">
        <v>2830</v>
      </c>
      <c r="CA14" s="79">
        <v>3174</v>
      </c>
      <c r="CB14" s="79">
        <f t="shared" si="38"/>
        <v>41.014492753623188</v>
      </c>
      <c r="CC14" s="79">
        <f t="shared" si="39"/>
        <v>51.193548387096776</v>
      </c>
      <c r="CD14" s="96">
        <v>73551</v>
      </c>
      <c r="CE14" s="96">
        <v>85602</v>
      </c>
      <c r="CF14" s="96">
        <f t="shared" si="40"/>
        <v>3.8476703239928758E-2</v>
      </c>
      <c r="CG14" s="96">
        <f t="shared" si="41"/>
        <v>3.7078572930539004E-2</v>
      </c>
      <c r="CH14" s="79">
        <v>1426</v>
      </c>
      <c r="CI14" s="79">
        <v>1399</v>
      </c>
      <c r="CJ14" s="79">
        <v>2705</v>
      </c>
      <c r="CK14" s="79">
        <v>4038</v>
      </c>
      <c r="CL14" s="79">
        <f t="shared" si="42"/>
        <v>1.8969144460028051</v>
      </c>
      <c r="CM14" s="79">
        <f t="shared" si="43"/>
        <v>2.8863473909935666</v>
      </c>
      <c r="CN14" s="79">
        <v>487</v>
      </c>
      <c r="CO14" s="79">
        <v>519</v>
      </c>
      <c r="CP14" s="97">
        <f t="shared" si="44"/>
        <v>0.18003696857670981</v>
      </c>
      <c r="CQ14" s="97">
        <f t="shared" si="45"/>
        <v>0.12852897473997027</v>
      </c>
      <c r="CR14" s="97">
        <v>87.26899383983573</v>
      </c>
      <c r="CS14" s="97">
        <v>91.522157996146433</v>
      </c>
      <c r="CT14" s="97">
        <v>425</v>
      </c>
      <c r="CU14" s="97">
        <v>475</v>
      </c>
      <c r="CV14" s="79">
        <v>73600</v>
      </c>
      <c r="CW14" s="97">
        <v>28694</v>
      </c>
      <c r="CX14" s="98">
        <f t="shared" si="67"/>
        <v>0.57744565217391308</v>
      </c>
      <c r="CY14" s="98">
        <f t="shared" si="46"/>
        <v>1.6553983411166098</v>
      </c>
      <c r="CZ14" s="93">
        <v>3199</v>
      </c>
      <c r="DA14" s="93">
        <v>3011</v>
      </c>
      <c r="DB14" s="93">
        <v>425</v>
      </c>
      <c r="DC14" s="93">
        <v>475</v>
      </c>
      <c r="DD14" s="93">
        <f t="shared" si="47"/>
        <v>7.527058823529412</v>
      </c>
      <c r="DE14" s="93">
        <f t="shared" si="48"/>
        <v>6.3389473684210529</v>
      </c>
      <c r="DF14" s="93">
        <f t="shared" si="49"/>
        <v>13.285401688027509</v>
      </c>
      <c r="DG14" s="93">
        <f t="shared" si="50"/>
        <v>15.775489870474924</v>
      </c>
      <c r="DH14" s="99">
        <v>1645</v>
      </c>
      <c r="DI14" s="99">
        <v>1346</v>
      </c>
      <c r="DJ14" s="100">
        <v>11501</v>
      </c>
      <c r="DK14" s="99">
        <v>10366</v>
      </c>
      <c r="DL14" s="99">
        <f t="shared" si="51"/>
        <v>14.303104077906269</v>
      </c>
      <c r="DM14" s="99">
        <f t="shared" si="52"/>
        <v>12.984757862241946</v>
      </c>
      <c r="DN14" s="101">
        <v>250</v>
      </c>
      <c r="DO14" s="101">
        <v>283</v>
      </c>
      <c r="DP14" s="94">
        <v>611</v>
      </c>
      <c r="DQ14" s="94">
        <v>1105</v>
      </c>
      <c r="DR14" s="94">
        <f t="shared" si="53"/>
        <v>40.916530278232408</v>
      </c>
      <c r="DS14" s="94">
        <f t="shared" si="54"/>
        <v>25.610859728506789</v>
      </c>
      <c r="DT14" s="102">
        <v>2338</v>
      </c>
      <c r="DU14" s="83">
        <v>1748.8799999999999</v>
      </c>
      <c r="DV14" s="83">
        <f t="shared" si="55"/>
        <v>70.527903469079945</v>
      </c>
      <c r="DW14" s="83">
        <f t="shared" si="56"/>
        <v>48.019769357495882</v>
      </c>
      <c r="DX14" s="79">
        <v>681</v>
      </c>
      <c r="DY14" s="79">
        <v>859</v>
      </c>
      <c r="DZ14" s="58">
        <f t="shared" si="57"/>
        <v>1.3983572895277208</v>
      </c>
      <c r="EA14" s="58">
        <f t="shared" si="58"/>
        <v>1.6551059730250481</v>
      </c>
      <c r="EB14" s="105">
        <v>480</v>
      </c>
      <c r="EC14" s="106">
        <v>486</v>
      </c>
      <c r="ED14" s="106">
        <v>2092</v>
      </c>
      <c r="EE14" s="106">
        <v>2092</v>
      </c>
      <c r="EF14" s="71">
        <f t="shared" si="59"/>
        <v>0.2294455066921606</v>
      </c>
      <c r="EG14" s="71">
        <f t="shared" si="60"/>
        <v>0.23231357552581261</v>
      </c>
      <c r="EH14" s="83">
        <v>3315</v>
      </c>
      <c r="EI14" s="83">
        <v>3642</v>
      </c>
      <c r="EJ14" s="64">
        <f t="shared" si="61"/>
        <v>1.5846080305927341</v>
      </c>
      <c r="EK14" s="64">
        <f t="shared" si="62"/>
        <v>1.7409177820267687</v>
      </c>
      <c r="EL14" s="83">
        <f t="shared" si="63"/>
        <v>0.14479638009049775</v>
      </c>
      <c r="EM14" s="83">
        <f t="shared" si="64"/>
        <v>0.13344316309719934</v>
      </c>
      <c r="EN14" s="159">
        <v>94.045653567936299</v>
      </c>
      <c r="EO14" s="160">
        <v>90.123448504961104</v>
      </c>
      <c r="EP14" s="162">
        <f t="shared" si="65"/>
        <v>2.7594532444593107</v>
      </c>
      <c r="EQ14" s="162">
        <f t="shared" si="66"/>
        <v>2.9091996771098012</v>
      </c>
    </row>
    <row r="15" spans="1:151">
      <c r="A15" s="72" t="s">
        <v>67</v>
      </c>
      <c r="B15" s="72">
        <v>5769524.2999999998</v>
      </c>
      <c r="C15" s="73">
        <v>5817614.2000000002</v>
      </c>
      <c r="D15" s="74">
        <v>94995</v>
      </c>
      <c r="E15" s="74">
        <v>96107</v>
      </c>
      <c r="F15" s="75">
        <f t="shared" si="0"/>
        <v>1646.496228467224</v>
      </c>
      <c r="G15" s="75">
        <f t="shared" si="1"/>
        <v>1652.0002306099982</v>
      </c>
      <c r="H15" s="76">
        <v>3912</v>
      </c>
      <c r="I15" s="76">
        <v>4190</v>
      </c>
      <c r="J15" s="77">
        <f t="shared" si="2"/>
        <v>67.804550194892144</v>
      </c>
      <c r="K15" s="77">
        <f t="shared" si="3"/>
        <v>72.02265148486471</v>
      </c>
      <c r="L15" s="78">
        <v>1787212198.02</v>
      </c>
      <c r="M15" s="79">
        <v>1876042367.6199999</v>
      </c>
      <c r="N15" s="79">
        <f t="shared" si="4"/>
        <v>309.76768708990443</v>
      </c>
      <c r="O15" s="79">
        <f t="shared" si="5"/>
        <v>322.47624251535962</v>
      </c>
      <c r="P15" s="74">
        <v>48</v>
      </c>
      <c r="Q15" s="74">
        <v>106</v>
      </c>
      <c r="R15" s="80">
        <f t="shared" si="6"/>
        <v>0.83195767110297125</v>
      </c>
      <c r="S15" s="80">
        <f t="shared" si="7"/>
        <v>1.8220527583283195</v>
      </c>
      <c r="T15" s="81">
        <v>44</v>
      </c>
      <c r="U15" s="82">
        <v>102</v>
      </c>
      <c r="V15" s="83">
        <f t="shared" si="8"/>
        <v>47.826086956521742</v>
      </c>
      <c r="W15" s="83">
        <f t="shared" si="9"/>
        <v>49.03846153846154</v>
      </c>
      <c r="X15" s="84">
        <v>1334</v>
      </c>
      <c r="Y15" s="84">
        <v>1749</v>
      </c>
      <c r="Z15" s="85">
        <f t="shared" si="10"/>
        <v>23.121490276070073</v>
      </c>
      <c r="AA15" s="85">
        <f t="shared" si="11"/>
        <v>30.063870512417267</v>
      </c>
      <c r="AB15" s="86">
        <v>320</v>
      </c>
      <c r="AC15" s="86">
        <v>439</v>
      </c>
      <c r="AD15" s="87">
        <f t="shared" si="12"/>
        <v>5.5463844740198081</v>
      </c>
      <c r="AE15" s="87">
        <f t="shared" si="13"/>
        <v>7.5460486877937001</v>
      </c>
      <c r="AF15" s="88">
        <f t="shared" si="14"/>
        <v>3.3685983472814356</v>
      </c>
      <c r="AG15" s="88">
        <f t="shared" si="15"/>
        <v>4.567825444556588</v>
      </c>
      <c r="AH15" s="79">
        <v>201</v>
      </c>
      <c r="AI15" s="79">
        <v>162</v>
      </c>
      <c r="AJ15" s="79">
        <f t="shared" si="16"/>
        <v>2.1159008368861518</v>
      </c>
      <c r="AK15" s="79">
        <f t="shared" si="17"/>
        <v>1.685621234665529</v>
      </c>
      <c r="AM15" s="90"/>
      <c r="AN15" s="89">
        <f t="shared" si="18"/>
        <v>0</v>
      </c>
      <c r="AO15" s="89">
        <f t="shared" si="19"/>
        <v>0</v>
      </c>
      <c r="AP15" s="89">
        <f t="shared" si="20"/>
        <v>0</v>
      </c>
      <c r="AQ15" s="89">
        <f t="shared" si="21"/>
        <v>0</v>
      </c>
      <c r="AR15" s="79">
        <v>37.981510015408318</v>
      </c>
      <c r="AS15" s="79">
        <v>19.804526748971192</v>
      </c>
      <c r="AT15" s="84">
        <v>1298</v>
      </c>
      <c r="AU15" s="84">
        <v>1944</v>
      </c>
      <c r="AV15" s="79">
        <f t="shared" si="22"/>
        <v>22.497522022742846</v>
      </c>
      <c r="AW15" s="79">
        <f t="shared" si="23"/>
        <v>33.415760020662766</v>
      </c>
      <c r="AX15" s="91">
        <v>1298</v>
      </c>
      <c r="AY15" s="91">
        <v>1944</v>
      </c>
      <c r="AZ15" s="91">
        <f t="shared" si="24"/>
        <v>22.497522022742846</v>
      </c>
      <c r="BA15" s="91">
        <f t="shared" si="25"/>
        <v>33.415760020662766</v>
      </c>
      <c r="BB15" s="84">
        <v>1283</v>
      </c>
      <c r="BC15" s="84">
        <v>1928</v>
      </c>
      <c r="BD15" s="79">
        <f t="shared" si="26"/>
        <v>22.23753525052317</v>
      </c>
      <c r="BE15" s="79">
        <f t="shared" si="27"/>
        <v>33.140733189216981</v>
      </c>
      <c r="BF15" s="92">
        <v>1277299438.1600001</v>
      </c>
      <c r="BG15" s="92">
        <v>1322519513.6900001</v>
      </c>
      <c r="BH15" s="92">
        <f t="shared" si="28"/>
        <v>221.38730539015151</v>
      </c>
      <c r="BI15" s="79">
        <f t="shared" si="29"/>
        <v>227.33021960961247</v>
      </c>
      <c r="BJ15" s="93">
        <v>281</v>
      </c>
      <c r="BK15" s="93">
        <v>280</v>
      </c>
      <c r="BL15" s="93">
        <f t="shared" si="30"/>
        <v>4.8704188662486434</v>
      </c>
      <c r="BM15" s="93">
        <f t="shared" si="31"/>
        <v>4.8129695503012213</v>
      </c>
      <c r="BN15" s="94">
        <v>2140</v>
      </c>
      <c r="BO15" s="94">
        <v>2187</v>
      </c>
      <c r="BP15" s="94">
        <f t="shared" si="32"/>
        <v>37.091446170007465</v>
      </c>
      <c r="BQ15" s="94">
        <f t="shared" si="33"/>
        <v>37.592730023245608</v>
      </c>
      <c r="BR15" s="83">
        <v>386</v>
      </c>
      <c r="BS15" s="95">
        <v>383</v>
      </c>
      <c r="BT15" s="83">
        <f t="shared" si="34"/>
        <v>6.6903262717863932</v>
      </c>
      <c r="BU15" s="83">
        <f t="shared" si="35"/>
        <v>6.5834547777334569</v>
      </c>
      <c r="BV15" s="79">
        <v>261</v>
      </c>
      <c r="BW15" s="79">
        <v>260</v>
      </c>
      <c r="BX15" s="79">
        <f t="shared" si="36"/>
        <v>1.4789272030651341</v>
      </c>
      <c r="BY15" s="79">
        <f t="shared" si="37"/>
        <v>1.4730769230769232</v>
      </c>
      <c r="BZ15" s="79">
        <v>7818</v>
      </c>
      <c r="CA15" s="79">
        <v>7206</v>
      </c>
      <c r="CB15" s="79">
        <f t="shared" si="38"/>
        <v>29.954022988505749</v>
      </c>
      <c r="CC15" s="79">
        <f t="shared" si="39"/>
        <v>27.715384615384615</v>
      </c>
      <c r="CD15" s="96">
        <v>255743</v>
      </c>
      <c r="CE15" s="96">
        <v>255227</v>
      </c>
      <c r="CF15" s="96">
        <f t="shared" si="40"/>
        <v>3.0569751664757196E-2</v>
      </c>
      <c r="CG15" s="96">
        <f t="shared" si="41"/>
        <v>2.8233690009285852E-2</v>
      </c>
      <c r="CH15" s="79">
        <v>7444</v>
      </c>
      <c r="CI15" s="79">
        <v>5753</v>
      </c>
      <c r="CJ15" s="79">
        <v>9830</v>
      </c>
      <c r="CK15" s="79">
        <v>8308</v>
      </c>
      <c r="CL15" s="79">
        <f t="shared" si="42"/>
        <v>1.3205265986029016</v>
      </c>
      <c r="CM15" s="79">
        <f t="shared" si="43"/>
        <v>1.4441161133321745</v>
      </c>
      <c r="CN15" s="79">
        <v>2465</v>
      </c>
      <c r="CO15" s="79">
        <v>2087</v>
      </c>
      <c r="CP15" s="97">
        <f t="shared" si="44"/>
        <v>0.25076297049847407</v>
      </c>
      <c r="CQ15" s="97">
        <f t="shared" si="45"/>
        <v>0.25120365912373616</v>
      </c>
      <c r="CR15" s="97">
        <v>94.969574036511148</v>
      </c>
      <c r="CS15" s="97">
        <v>94.873023478677538</v>
      </c>
      <c r="CT15" s="97">
        <v>2341</v>
      </c>
      <c r="CU15" s="97">
        <v>1980</v>
      </c>
      <c r="CV15" s="79">
        <v>256829</v>
      </c>
      <c r="CW15" s="97">
        <v>95597</v>
      </c>
      <c r="CX15" s="98">
        <f t="shared" si="67"/>
        <v>0.9115014270195344</v>
      </c>
      <c r="CY15" s="98">
        <f t="shared" si="46"/>
        <v>2.071194702762639</v>
      </c>
      <c r="CZ15" s="93">
        <v>5906</v>
      </c>
      <c r="DA15" s="93">
        <v>5811</v>
      </c>
      <c r="DB15" s="93">
        <v>2341</v>
      </c>
      <c r="DC15" s="93">
        <v>1980</v>
      </c>
      <c r="DD15" s="93">
        <f t="shared" si="47"/>
        <v>2.5228534814181973</v>
      </c>
      <c r="DE15" s="93">
        <f t="shared" si="48"/>
        <v>2.934848484848485</v>
      </c>
      <c r="DF15" s="93">
        <f t="shared" si="49"/>
        <v>39.637656620386046</v>
      </c>
      <c r="DG15" s="93">
        <f t="shared" si="50"/>
        <v>34.073309241094478</v>
      </c>
      <c r="DH15" s="99">
        <v>2396</v>
      </c>
      <c r="DI15" s="99">
        <v>1899</v>
      </c>
      <c r="DJ15" s="100">
        <v>33785</v>
      </c>
      <c r="DK15" s="99">
        <v>31655</v>
      </c>
      <c r="DL15" s="99">
        <f t="shared" si="51"/>
        <v>7.0919046914311084</v>
      </c>
      <c r="DM15" s="99">
        <f t="shared" si="52"/>
        <v>5.9990522824198385</v>
      </c>
      <c r="DN15" s="101">
        <v>401</v>
      </c>
      <c r="DO15" s="101">
        <v>484</v>
      </c>
      <c r="DP15" s="94">
        <v>2182</v>
      </c>
      <c r="DQ15" s="94">
        <v>4596</v>
      </c>
      <c r="DR15" s="94">
        <f t="shared" si="53"/>
        <v>18.377635197066912</v>
      </c>
      <c r="DS15" s="94">
        <f t="shared" si="54"/>
        <v>10.530896431679722</v>
      </c>
      <c r="DT15" s="102">
        <v>1683</v>
      </c>
      <c r="DU15" s="83">
        <v>1305.3599999999999</v>
      </c>
      <c r="DV15" s="83">
        <f t="shared" si="55"/>
        <v>39.414519906323186</v>
      </c>
      <c r="DW15" s="83">
        <f t="shared" si="56"/>
        <v>29.014447655034449</v>
      </c>
      <c r="DX15" s="79">
        <v>3392</v>
      </c>
      <c r="DY15" s="79">
        <v>2680</v>
      </c>
      <c r="DZ15" s="58">
        <f t="shared" si="57"/>
        <v>1.3760649087221095</v>
      </c>
      <c r="EA15" s="58">
        <f t="shared" si="58"/>
        <v>1.2841399137517968</v>
      </c>
      <c r="EB15" s="105">
        <v>2091</v>
      </c>
      <c r="EC15" s="106">
        <v>2085</v>
      </c>
      <c r="ED15" s="106">
        <v>5689</v>
      </c>
      <c r="EE15" s="106">
        <v>5802</v>
      </c>
      <c r="EF15" s="71">
        <f t="shared" si="59"/>
        <v>0.36755141501142558</v>
      </c>
      <c r="EG15" s="71">
        <f t="shared" si="60"/>
        <v>0.35935884177869698</v>
      </c>
      <c r="EH15" s="83">
        <v>4270</v>
      </c>
      <c r="EI15" s="83">
        <v>4499</v>
      </c>
      <c r="EJ15" s="64">
        <f t="shared" si="61"/>
        <v>0.75057127790472844</v>
      </c>
      <c r="EK15" s="64">
        <f t="shared" si="62"/>
        <v>0.775422268183385</v>
      </c>
      <c r="EL15" s="83">
        <f t="shared" si="63"/>
        <v>0.48969555035128803</v>
      </c>
      <c r="EM15" s="83">
        <f t="shared" si="64"/>
        <v>0.46343631918204048</v>
      </c>
      <c r="EN15" s="159">
        <v>93.429640135862201</v>
      </c>
      <c r="EO15" s="160">
        <v>93.722979921913307</v>
      </c>
      <c r="EP15" s="162">
        <f t="shared" si="65"/>
        <v>0.38993720890893629</v>
      </c>
      <c r="EQ15" s="162">
        <f t="shared" si="66"/>
        <v>0.5743894124272243</v>
      </c>
    </row>
    <row r="16" spans="1:151">
      <c r="A16" s="72" t="s">
        <v>69</v>
      </c>
      <c r="B16" s="72">
        <v>3546709.5</v>
      </c>
      <c r="C16" s="73">
        <v>3568138.7</v>
      </c>
      <c r="D16" s="74">
        <v>39136</v>
      </c>
      <c r="E16" s="74">
        <v>36783</v>
      </c>
      <c r="F16" s="75">
        <f t="shared" si="0"/>
        <v>1103.4453202327397</v>
      </c>
      <c r="G16" s="75">
        <f t="shared" si="1"/>
        <v>1030.8736036522346</v>
      </c>
      <c r="H16" s="76">
        <v>2542</v>
      </c>
      <c r="I16" s="76">
        <v>2628</v>
      </c>
      <c r="J16" s="77">
        <f t="shared" si="2"/>
        <v>71.67206674242702</v>
      </c>
      <c r="K16" s="77">
        <f t="shared" si="3"/>
        <v>73.65184542854233</v>
      </c>
      <c r="L16" s="78">
        <v>65693704</v>
      </c>
      <c r="M16" s="79">
        <v>171385950.47999999</v>
      </c>
      <c r="N16" s="79">
        <f t="shared" si="4"/>
        <v>18.52243720552811</v>
      </c>
      <c r="O16" s="79">
        <f t="shared" si="5"/>
        <v>48.032311770840067</v>
      </c>
      <c r="P16" s="74">
        <v>76</v>
      </c>
      <c r="Q16" s="74">
        <v>70</v>
      </c>
      <c r="R16" s="80">
        <f t="shared" si="6"/>
        <v>2.1428312637389668</v>
      </c>
      <c r="S16" s="80">
        <f t="shared" si="7"/>
        <v>1.9618071461179463</v>
      </c>
      <c r="T16" s="83">
        <v>36</v>
      </c>
      <c r="U16" s="82">
        <v>22</v>
      </c>
      <c r="V16" s="83">
        <f t="shared" si="8"/>
        <v>32.142857142857146</v>
      </c>
      <c r="W16" s="83">
        <f t="shared" si="9"/>
        <v>23.913043478260871</v>
      </c>
      <c r="X16" s="84">
        <v>1761</v>
      </c>
      <c r="Y16" s="84">
        <v>1801</v>
      </c>
      <c r="Z16" s="85">
        <f t="shared" si="10"/>
        <v>49.65165599268844</v>
      </c>
      <c r="AA16" s="85">
        <f t="shared" si="11"/>
        <v>50.474495287977454</v>
      </c>
      <c r="AB16" s="86">
        <v>213</v>
      </c>
      <c r="AC16" s="86">
        <v>213</v>
      </c>
      <c r="AD16" s="87">
        <f t="shared" si="12"/>
        <v>6.0055665681105266</v>
      </c>
      <c r="AE16" s="87">
        <f t="shared" si="13"/>
        <v>5.96949888747318</v>
      </c>
      <c r="AF16" s="88">
        <f t="shared" si="14"/>
        <v>5.4425592804578899</v>
      </c>
      <c r="AG16" s="88">
        <f t="shared" si="15"/>
        <v>5.7907185384552653</v>
      </c>
      <c r="AH16" s="79">
        <v>236</v>
      </c>
      <c r="AI16" s="79">
        <v>202</v>
      </c>
      <c r="AJ16" s="79">
        <f t="shared" si="16"/>
        <v>6.0302534750613246</v>
      </c>
      <c r="AK16" s="79">
        <f t="shared" si="17"/>
        <v>5.4916673463284669</v>
      </c>
      <c r="AL16" s="89">
        <v>710</v>
      </c>
      <c r="AM16" s="90">
        <v>711</v>
      </c>
      <c r="AN16" s="89">
        <f t="shared" si="18"/>
        <v>18.141864268192968</v>
      </c>
      <c r="AO16" s="89">
        <f t="shared" si="19"/>
        <v>19.329581600195741</v>
      </c>
      <c r="AP16" s="89">
        <f t="shared" si="20"/>
        <v>20.018555227035087</v>
      </c>
      <c r="AQ16" s="89">
        <f t="shared" si="21"/>
        <v>19.926355441283711</v>
      </c>
      <c r="AR16" s="79">
        <v>20.625</v>
      </c>
      <c r="AS16" s="79">
        <v>26.552938994993507</v>
      </c>
      <c r="AT16" s="84">
        <v>3520</v>
      </c>
      <c r="AU16" s="84">
        <v>5393</v>
      </c>
      <c r="AV16" s="79">
        <f t="shared" si="22"/>
        <v>99.246921688962686</v>
      </c>
      <c r="AW16" s="79">
        <f t="shared" si="23"/>
        <v>151.14322770020124</v>
      </c>
      <c r="AX16" s="91">
        <v>3427</v>
      </c>
      <c r="AY16" s="91">
        <v>4391</v>
      </c>
      <c r="AZ16" s="91">
        <f t="shared" si="24"/>
        <v>96.624772905703153</v>
      </c>
      <c r="BA16" s="91">
        <f t="shared" si="25"/>
        <v>123.06135969434148</v>
      </c>
      <c r="BB16" s="84">
        <v>3216</v>
      </c>
      <c r="BC16" s="84">
        <v>2938</v>
      </c>
      <c r="BD16" s="79">
        <f t="shared" si="26"/>
        <v>90.675596634006823</v>
      </c>
      <c r="BE16" s="79">
        <f t="shared" si="27"/>
        <v>82.339848504207524</v>
      </c>
      <c r="BF16" s="92">
        <v>598370876.78999996</v>
      </c>
      <c r="BG16" s="92">
        <v>615776400</v>
      </c>
      <c r="BH16" s="92">
        <f t="shared" si="28"/>
        <v>168.7115555390144</v>
      </c>
      <c r="BI16" s="79">
        <f t="shared" si="29"/>
        <v>172.57636313296902</v>
      </c>
      <c r="BJ16" s="93">
        <v>175</v>
      </c>
      <c r="BK16" s="93">
        <v>174</v>
      </c>
      <c r="BL16" s="93">
        <f t="shared" si="30"/>
        <v>4.9341509362410427</v>
      </c>
      <c r="BM16" s="93">
        <f t="shared" si="31"/>
        <v>4.8764920489217527</v>
      </c>
      <c r="BN16" s="94">
        <v>1374</v>
      </c>
      <c r="BO16" s="94">
        <v>1435</v>
      </c>
      <c r="BP16" s="94">
        <f t="shared" si="32"/>
        <v>38.740133636543959</v>
      </c>
      <c r="BQ16" s="94">
        <f t="shared" si="33"/>
        <v>40.217046495417904</v>
      </c>
      <c r="BR16" s="83">
        <v>271</v>
      </c>
      <c r="BS16" s="95">
        <v>253</v>
      </c>
      <c r="BT16" s="83">
        <f t="shared" si="34"/>
        <v>7.6408851641218432</v>
      </c>
      <c r="BU16" s="83">
        <f t="shared" si="35"/>
        <v>7.0905315423977209</v>
      </c>
      <c r="BV16" s="79">
        <v>153</v>
      </c>
      <c r="BW16" s="79">
        <v>151</v>
      </c>
      <c r="BX16" s="79">
        <f t="shared" si="36"/>
        <v>1.7712418300653594</v>
      </c>
      <c r="BY16" s="79">
        <f t="shared" si="37"/>
        <v>1.6754966887417218</v>
      </c>
      <c r="BZ16" s="79">
        <v>2513</v>
      </c>
      <c r="CA16" s="79">
        <v>3544</v>
      </c>
      <c r="CB16" s="79">
        <f t="shared" si="38"/>
        <v>16.424836601307188</v>
      </c>
      <c r="CC16" s="79">
        <f t="shared" si="39"/>
        <v>23.47019867549669</v>
      </c>
      <c r="CD16" s="96">
        <v>48818</v>
      </c>
      <c r="CE16" s="96">
        <v>62243</v>
      </c>
      <c r="CF16" s="96">
        <f t="shared" si="40"/>
        <v>5.1476914252939487E-2</v>
      </c>
      <c r="CG16" s="96">
        <f t="shared" si="41"/>
        <v>5.6938129588869429E-2</v>
      </c>
      <c r="CH16" s="79">
        <v>910</v>
      </c>
      <c r="CI16" s="79">
        <v>1913</v>
      </c>
      <c r="CJ16" s="79">
        <v>2911</v>
      </c>
      <c r="CK16" s="79">
        <v>3820</v>
      </c>
      <c r="CL16" s="79">
        <f t="shared" si="42"/>
        <v>3.1989010989010991</v>
      </c>
      <c r="CM16" s="79">
        <f t="shared" si="43"/>
        <v>1.9968635650810245</v>
      </c>
      <c r="CN16" s="79">
        <v>354</v>
      </c>
      <c r="CO16" s="79">
        <v>417</v>
      </c>
      <c r="CP16" s="97">
        <f t="shared" si="44"/>
        <v>0.12160769495018894</v>
      </c>
      <c r="CQ16" s="97">
        <f t="shared" si="45"/>
        <v>0.10916230366492147</v>
      </c>
      <c r="CR16" s="97">
        <v>86.723163841807903</v>
      </c>
      <c r="CS16" s="97">
        <v>87.050359712230218</v>
      </c>
      <c r="CT16" s="97">
        <v>307</v>
      </c>
      <c r="CU16" s="97">
        <v>363</v>
      </c>
      <c r="CV16" s="79">
        <v>55881</v>
      </c>
      <c r="CW16" s="97">
        <v>36783</v>
      </c>
      <c r="CX16" s="98">
        <f t="shared" si="67"/>
        <v>0.54938172187326639</v>
      </c>
      <c r="CY16" s="98">
        <f t="shared" si="46"/>
        <v>0.98686893401843245</v>
      </c>
      <c r="CZ16" s="93">
        <v>5766</v>
      </c>
      <c r="DA16" s="93">
        <v>4059</v>
      </c>
      <c r="DB16" s="93">
        <v>307</v>
      </c>
      <c r="DC16" s="93">
        <v>363</v>
      </c>
      <c r="DD16" s="93">
        <f t="shared" si="47"/>
        <v>18.781758957654723</v>
      </c>
      <c r="DE16" s="93">
        <f t="shared" si="48"/>
        <v>11.181818181818182</v>
      </c>
      <c r="DF16" s="93">
        <f t="shared" si="49"/>
        <v>5.3243149497051681</v>
      </c>
      <c r="DG16" s="93">
        <f t="shared" si="50"/>
        <v>8.9430894308943092</v>
      </c>
      <c r="DH16" s="99">
        <v>617</v>
      </c>
      <c r="DI16" s="99">
        <v>277</v>
      </c>
      <c r="DJ16" s="100">
        <v>14019</v>
      </c>
      <c r="DK16" s="99">
        <v>12600</v>
      </c>
      <c r="DL16" s="99">
        <f t="shared" si="51"/>
        <v>4.4011698409301658</v>
      </c>
      <c r="DM16" s="99">
        <f t="shared" si="52"/>
        <v>2.1984126984126986</v>
      </c>
      <c r="DN16" s="101">
        <v>330</v>
      </c>
      <c r="DO16" s="101">
        <v>265</v>
      </c>
      <c r="DP16" s="94">
        <v>2197</v>
      </c>
      <c r="DQ16" s="94">
        <v>4918</v>
      </c>
      <c r="DR16" s="94">
        <f t="shared" si="53"/>
        <v>15.020482476103778</v>
      </c>
      <c r="DS16" s="94">
        <f t="shared" si="54"/>
        <v>5.3883692557950384</v>
      </c>
      <c r="DT16" s="102">
        <v>2128</v>
      </c>
      <c r="DU16" s="83">
        <v>2244.96</v>
      </c>
      <c r="DV16" s="83">
        <f t="shared" si="55"/>
        <v>37.385804638088544</v>
      </c>
      <c r="DW16" s="83">
        <f t="shared" si="56"/>
        <v>41.184369840396258</v>
      </c>
      <c r="DX16" s="79">
        <v>2904</v>
      </c>
      <c r="DY16" s="79">
        <v>2218</v>
      </c>
      <c r="DZ16" s="58">
        <f t="shared" si="57"/>
        <v>8.203389830508474</v>
      </c>
      <c r="EA16" s="58">
        <f t="shared" si="58"/>
        <v>5.3189448441247</v>
      </c>
      <c r="EB16" s="105">
        <v>868</v>
      </c>
      <c r="EC16" s="106">
        <v>868</v>
      </c>
      <c r="ED16" s="106">
        <v>3804</v>
      </c>
      <c r="EE16" s="106">
        <v>3804</v>
      </c>
      <c r="EF16" s="71">
        <f t="shared" si="59"/>
        <v>0.22818086225026288</v>
      </c>
      <c r="EG16" s="71">
        <f t="shared" si="60"/>
        <v>0.22818086225026288</v>
      </c>
      <c r="EH16" s="83">
        <v>5692</v>
      </c>
      <c r="EI16" s="83">
        <v>5451</v>
      </c>
      <c r="EJ16" s="64">
        <f t="shared" si="61"/>
        <v>1.4963196635120926</v>
      </c>
      <c r="EK16" s="64">
        <f t="shared" si="62"/>
        <v>1.4329652996845426</v>
      </c>
      <c r="EL16" s="83">
        <f t="shared" si="63"/>
        <v>0.15249472944483486</v>
      </c>
      <c r="EM16" s="83">
        <f t="shared" si="64"/>
        <v>0.15923683727756374</v>
      </c>
      <c r="EN16" s="159">
        <v>95.783963222390895</v>
      </c>
      <c r="EO16" s="160">
        <v>97.484677753167105</v>
      </c>
      <c r="EP16" s="162">
        <f t="shared" si="65"/>
        <v>2.7243497925528763</v>
      </c>
      <c r="EQ16" s="162">
        <f t="shared" si="66"/>
        <v>3.4488950694192875</v>
      </c>
    </row>
    <row r="17" spans="1:147">
      <c r="A17" s="72" t="s">
        <v>70</v>
      </c>
      <c r="B17" s="72">
        <v>2842783.9</v>
      </c>
      <c r="C17" s="73">
        <v>2878369.2</v>
      </c>
      <c r="D17" s="74">
        <v>31826</v>
      </c>
      <c r="E17" s="74">
        <v>27453</v>
      </c>
      <c r="F17" s="75">
        <f t="shared" si="0"/>
        <v>1119.536381221239</v>
      </c>
      <c r="G17" s="75">
        <f t="shared" si="1"/>
        <v>953.76923849796617</v>
      </c>
      <c r="H17" s="76">
        <v>1069</v>
      </c>
      <c r="I17" s="76">
        <v>1684</v>
      </c>
      <c r="J17" s="77">
        <f t="shared" si="2"/>
        <v>37.603983897615294</v>
      </c>
      <c r="K17" s="77">
        <f t="shared" si="3"/>
        <v>58.505350877156403</v>
      </c>
      <c r="L17" s="78">
        <v>68117643.209999993</v>
      </c>
      <c r="M17" s="79">
        <v>29280383.010000002</v>
      </c>
      <c r="N17" s="79">
        <f t="shared" si="4"/>
        <v>23.961597365877861</v>
      </c>
      <c r="O17" s="79">
        <f t="shared" si="5"/>
        <v>10.17255986827541</v>
      </c>
      <c r="P17" s="74">
        <v>34</v>
      </c>
      <c r="Q17" s="74">
        <v>168</v>
      </c>
      <c r="R17" s="80">
        <f t="shared" si="6"/>
        <v>1.1960107133011411</v>
      </c>
      <c r="S17" s="80">
        <f t="shared" si="7"/>
        <v>5.8366383297875748</v>
      </c>
      <c r="T17" s="83">
        <v>2</v>
      </c>
      <c r="U17" s="82">
        <v>60</v>
      </c>
      <c r="V17" s="83">
        <f t="shared" si="8"/>
        <v>5.5555555555555554</v>
      </c>
      <c r="W17" s="83">
        <f t="shared" si="9"/>
        <v>26.315789473684209</v>
      </c>
      <c r="X17" s="84">
        <v>570</v>
      </c>
      <c r="Y17" s="84">
        <v>552</v>
      </c>
      <c r="Z17" s="85">
        <f t="shared" si="10"/>
        <v>20.050767840636777</v>
      </c>
      <c r="AA17" s="85">
        <f t="shared" si="11"/>
        <v>19.177525940730604</v>
      </c>
      <c r="AB17" s="86">
        <v>157</v>
      </c>
      <c r="AC17" s="86">
        <v>180</v>
      </c>
      <c r="AD17" s="87">
        <f t="shared" si="12"/>
        <v>5.5227553525964463</v>
      </c>
      <c r="AE17" s="87">
        <f t="shared" si="13"/>
        <v>6.253541067629544</v>
      </c>
      <c r="AF17" s="88">
        <f t="shared" si="14"/>
        <v>4.9330735876327525</v>
      </c>
      <c r="AG17" s="88">
        <f t="shared" si="15"/>
        <v>6.556660474265108</v>
      </c>
      <c r="AH17" s="79">
        <v>0</v>
      </c>
      <c r="AI17" s="79">
        <v>130</v>
      </c>
      <c r="AJ17" s="79">
        <f t="shared" si="16"/>
        <v>0</v>
      </c>
      <c r="AK17" s="79">
        <f t="shared" si="17"/>
        <v>4.7353658980803557</v>
      </c>
      <c r="AL17" s="89">
        <v>69</v>
      </c>
      <c r="AM17" s="90">
        <v>0</v>
      </c>
      <c r="AN17" s="89">
        <f t="shared" si="18"/>
        <v>2.1680387104882799</v>
      </c>
      <c r="AO17" s="89">
        <f t="shared" si="19"/>
        <v>0</v>
      </c>
      <c r="AP17" s="89">
        <f t="shared" si="20"/>
        <v>2.4271982122876099</v>
      </c>
      <c r="AQ17" s="89">
        <f t="shared" si="21"/>
        <v>0</v>
      </c>
      <c r="AR17" s="79">
        <v>22.126116071428573</v>
      </c>
      <c r="AS17" s="79">
        <v>76.080870917573876</v>
      </c>
      <c r="AT17" s="84">
        <v>3584</v>
      </c>
      <c r="AU17" s="84">
        <v>3215</v>
      </c>
      <c r="AV17" s="79">
        <f t="shared" si="22"/>
        <v>126.07359989621442</v>
      </c>
      <c r="AW17" s="79">
        <f t="shared" si="23"/>
        <v>111.69519184682771</v>
      </c>
      <c r="AX17" s="91">
        <v>3504</v>
      </c>
      <c r="AY17" s="91">
        <v>2819</v>
      </c>
      <c r="AZ17" s="91">
        <f t="shared" si="24"/>
        <v>123.2594570413882</v>
      </c>
      <c r="BA17" s="91">
        <f t="shared" si="25"/>
        <v>97.937401498042718</v>
      </c>
      <c r="BB17" s="84">
        <v>3367</v>
      </c>
      <c r="BC17" s="84">
        <v>2729</v>
      </c>
      <c r="BD17" s="79">
        <f t="shared" si="26"/>
        <v>118.44023740249831</v>
      </c>
      <c r="BE17" s="79">
        <f t="shared" si="27"/>
        <v>94.81063096422794</v>
      </c>
      <c r="BF17" s="92">
        <v>270060819</v>
      </c>
      <c r="BG17" s="92">
        <v>337165204</v>
      </c>
      <c r="BH17" s="92">
        <f t="shared" si="28"/>
        <v>94.998715519670696</v>
      </c>
      <c r="BI17" s="79">
        <f t="shared" si="29"/>
        <v>117.13758054387185</v>
      </c>
      <c r="BJ17" s="93">
        <v>66</v>
      </c>
      <c r="BK17" s="93">
        <v>72</v>
      </c>
      <c r="BL17" s="93">
        <f t="shared" si="30"/>
        <v>2.321667855231627</v>
      </c>
      <c r="BM17" s="93">
        <f t="shared" si="31"/>
        <v>2.5014164270518178</v>
      </c>
      <c r="BN17" s="94">
        <v>946</v>
      </c>
      <c r="BO17" s="94">
        <v>1003</v>
      </c>
      <c r="BP17" s="94">
        <f t="shared" si="32"/>
        <v>33.277239258319987</v>
      </c>
      <c r="BQ17" s="94">
        <f t="shared" si="33"/>
        <v>34.846120504624629</v>
      </c>
      <c r="BR17" s="83">
        <v>101</v>
      </c>
      <c r="BS17" s="95">
        <v>95</v>
      </c>
      <c r="BT17" s="83">
        <f t="shared" si="34"/>
        <v>3.5528553542180958</v>
      </c>
      <c r="BU17" s="83">
        <f t="shared" si="35"/>
        <v>3.3004800079155934</v>
      </c>
      <c r="BV17" s="79">
        <v>54</v>
      </c>
      <c r="BW17" s="79">
        <v>60</v>
      </c>
      <c r="BX17" s="79">
        <f t="shared" si="36"/>
        <v>1.8703703703703705</v>
      </c>
      <c r="BY17" s="79">
        <f t="shared" si="37"/>
        <v>1.5833333333333333</v>
      </c>
      <c r="BZ17" s="79">
        <v>4045</v>
      </c>
      <c r="CA17" s="79">
        <v>2929</v>
      </c>
      <c r="CB17" s="79">
        <f t="shared" si="38"/>
        <v>74.907407407407405</v>
      </c>
      <c r="CC17" s="79">
        <f t="shared" si="39"/>
        <v>48.81666666666667</v>
      </c>
      <c r="CD17" s="96">
        <v>91308</v>
      </c>
      <c r="CE17" s="96">
        <v>68265</v>
      </c>
      <c r="CF17" s="96">
        <f t="shared" si="40"/>
        <v>4.430060892802383E-2</v>
      </c>
      <c r="CG17" s="96">
        <f t="shared" si="41"/>
        <v>4.290632095510144E-2</v>
      </c>
      <c r="CH17" s="79">
        <v>2342</v>
      </c>
      <c r="CI17" s="79">
        <v>2682</v>
      </c>
      <c r="CJ17" s="79">
        <v>5347</v>
      </c>
      <c r="CK17" s="79">
        <v>3897</v>
      </c>
      <c r="CL17" s="79">
        <f t="shared" si="42"/>
        <v>2.2830913748932535</v>
      </c>
      <c r="CM17" s="79">
        <f t="shared" si="43"/>
        <v>1.4530201342281879</v>
      </c>
      <c r="CN17" s="79">
        <v>1450</v>
      </c>
      <c r="CO17" s="79">
        <v>1898</v>
      </c>
      <c r="CP17" s="97">
        <f t="shared" si="44"/>
        <v>0.27118010099121004</v>
      </c>
      <c r="CQ17" s="97">
        <f t="shared" si="45"/>
        <v>0.48704131383115218</v>
      </c>
      <c r="CR17" s="97">
        <v>77.310344827586206</v>
      </c>
      <c r="CS17" s="97">
        <v>81.87565858798736</v>
      </c>
      <c r="CT17" s="97">
        <v>1121</v>
      </c>
      <c r="CU17" s="97">
        <v>1554</v>
      </c>
      <c r="CV17" s="79">
        <v>97808</v>
      </c>
      <c r="CW17" s="97">
        <v>27394</v>
      </c>
      <c r="CX17" s="98">
        <f t="shared" si="67"/>
        <v>1.1461230165221659</v>
      </c>
      <c r="CY17" s="98">
        <f t="shared" si="46"/>
        <v>5.6727750602321674</v>
      </c>
      <c r="CZ17" s="93">
        <v>3684</v>
      </c>
      <c r="DA17" s="93">
        <v>2921</v>
      </c>
      <c r="DB17" s="93">
        <v>1121</v>
      </c>
      <c r="DC17" s="93">
        <v>1554</v>
      </c>
      <c r="DD17" s="93">
        <f t="shared" si="47"/>
        <v>3.286351471900089</v>
      </c>
      <c r="DE17" s="93">
        <f t="shared" si="48"/>
        <v>1.8796653796653797</v>
      </c>
      <c r="DF17" s="93">
        <f t="shared" si="49"/>
        <v>30.428881650380021</v>
      </c>
      <c r="DG17" s="93">
        <f t="shared" si="50"/>
        <v>53.200958575830192</v>
      </c>
      <c r="DH17" s="99">
        <v>808</v>
      </c>
      <c r="DI17" s="99">
        <v>558</v>
      </c>
      <c r="DJ17" s="100">
        <v>9368</v>
      </c>
      <c r="DK17" s="99">
        <v>9668</v>
      </c>
      <c r="DL17" s="99">
        <f t="shared" si="51"/>
        <v>8.6251067463706228</v>
      </c>
      <c r="DM17" s="99">
        <f t="shared" si="52"/>
        <v>5.7716177079023581</v>
      </c>
      <c r="DN17" s="101">
        <v>208</v>
      </c>
      <c r="DO17" s="101">
        <v>180</v>
      </c>
      <c r="DP17" s="94">
        <v>738</v>
      </c>
      <c r="DQ17" s="94">
        <v>1388</v>
      </c>
      <c r="DR17" s="94">
        <f t="shared" si="53"/>
        <v>28.184281842818429</v>
      </c>
      <c r="DS17" s="94">
        <f t="shared" si="54"/>
        <v>12.968299711815561</v>
      </c>
      <c r="DT17" s="102">
        <v>2040</v>
      </c>
      <c r="DU17" s="83">
        <v>1184.3999999999999</v>
      </c>
      <c r="DV17" s="83">
        <f t="shared" si="55"/>
        <v>53.982535062185761</v>
      </c>
      <c r="DW17" s="83">
        <f t="shared" si="56"/>
        <v>31.283676703645003</v>
      </c>
      <c r="DX17" s="79">
        <v>1955</v>
      </c>
      <c r="DY17" s="79">
        <v>1980</v>
      </c>
      <c r="DZ17" s="58">
        <f t="shared" si="57"/>
        <v>1.3482758620689654</v>
      </c>
      <c r="EA17" s="58">
        <f t="shared" si="58"/>
        <v>1.0432033719704952</v>
      </c>
      <c r="EB17" s="105">
        <v>400</v>
      </c>
      <c r="EC17" s="106">
        <v>397</v>
      </c>
      <c r="ED17" s="106">
        <v>1886</v>
      </c>
      <c r="EE17" s="106">
        <v>2050</v>
      </c>
      <c r="EF17" s="71">
        <f t="shared" si="59"/>
        <v>0.21208907741251326</v>
      </c>
      <c r="EG17" s="71">
        <f t="shared" si="60"/>
        <v>0.19365853658536586</v>
      </c>
      <c r="EH17" s="83">
        <v>3779</v>
      </c>
      <c r="EI17" s="83">
        <v>3786</v>
      </c>
      <c r="EJ17" s="64">
        <f t="shared" si="61"/>
        <v>2.003711558854719</v>
      </c>
      <c r="EK17" s="64">
        <f t="shared" si="62"/>
        <v>1.846829268292683</v>
      </c>
      <c r="EL17" s="83">
        <f t="shared" si="63"/>
        <v>0.10584810796507012</v>
      </c>
      <c r="EM17" s="83">
        <f t="shared" si="64"/>
        <v>0.10486001056524036</v>
      </c>
      <c r="EN17" s="159">
        <v>87.169418301369404</v>
      </c>
      <c r="EO17" s="160">
        <v>89.663153928402807</v>
      </c>
      <c r="EP17" s="162">
        <f t="shared" si="65"/>
        <v>4.3358715040347668</v>
      </c>
      <c r="EQ17" s="162">
        <f t="shared" si="66"/>
        <v>3.4025309018051857</v>
      </c>
    </row>
    <row r="18" spans="1:147">
      <c r="A18" s="72" t="s">
        <v>71</v>
      </c>
      <c r="B18" s="72">
        <v>7838010.0999999996</v>
      </c>
      <c r="C18" s="73">
        <v>7931266.5999999996</v>
      </c>
      <c r="D18" s="74">
        <v>91577</v>
      </c>
      <c r="E18" s="74">
        <v>95458</v>
      </c>
      <c r="F18" s="75">
        <f t="shared" si="0"/>
        <v>1168.3705281267755</v>
      </c>
      <c r="G18" s="75">
        <f t="shared" si="1"/>
        <v>1203.5656448618183</v>
      </c>
      <c r="H18" s="76">
        <v>12110</v>
      </c>
      <c r="I18" s="76">
        <v>11936</v>
      </c>
      <c r="J18" s="77">
        <f t="shared" si="2"/>
        <v>154.50350083116123</v>
      </c>
      <c r="K18" s="77">
        <f t="shared" si="3"/>
        <v>150.49298683264539</v>
      </c>
      <c r="L18" s="78">
        <v>5771998653</v>
      </c>
      <c r="M18" s="79">
        <v>5916962244.1300001</v>
      </c>
      <c r="N18" s="79">
        <f t="shared" si="4"/>
        <v>736.41122929913047</v>
      </c>
      <c r="O18" s="79">
        <f t="shared" si="5"/>
        <v>746.02992719094834</v>
      </c>
      <c r="P18" s="74">
        <v>289</v>
      </c>
      <c r="Q18" s="74">
        <v>286</v>
      </c>
      <c r="R18" s="80">
        <f t="shared" si="6"/>
        <v>3.6871603418832031</v>
      </c>
      <c r="S18" s="80">
        <f t="shared" si="7"/>
        <v>3.6059814204202896</v>
      </c>
      <c r="T18" s="83">
        <v>178</v>
      </c>
      <c r="U18" s="82">
        <v>146</v>
      </c>
      <c r="V18" s="83">
        <f t="shared" si="8"/>
        <v>38.115631691648822</v>
      </c>
      <c r="W18" s="83">
        <f t="shared" si="9"/>
        <v>33.796296296296298</v>
      </c>
      <c r="X18" s="84">
        <v>2877</v>
      </c>
      <c r="Y18" s="84">
        <v>2613</v>
      </c>
      <c r="Z18" s="85">
        <f t="shared" si="10"/>
        <v>36.705744995148706</v>
      </c>
      <c r="AA18" s="85">
        <f t="shared" si="11"/>
        <v>32.945557522930827</v>
      </c>
      <c r="AB18" s="86">
        <v>408</v>
      </c>
      <c r="AC18" s="86">
        <v>353</v>
      </c>
      <c r="AD18" s="87">
        <f t="shared" si="12"/>
        <v>5.2054028355998163</v>
      </c>
      <c r="AE18" s="87">
        <f t="shared" si="13"/>
        <v>4.4507393056236442</v>
      </c>
      <c r="AF18" s="88">
        <f t="shared" si="14"/>
        <v>4.4552671522325475</v>
      </c>
      <c r="AG18" s="88">
        <f t="shared" si="15"/>
        <v>3.6979614071109808</v>
      </c>
      <c r="AH18" s="79">
        <v>16</v>
      </c>
      <c r="AI18" s="108" t="s">
        <v>66</v>
      </c>
      <c r="AJ18" s="79">
        <f t="shared" si="16"/>
        <v>0.17471635891108031</v>
      </c>
      <c r="AL18" s="89">
        <v>1133</v>
      </c>
      <c r="AM18" s="90">
        <v>1018</v>
      </c>
      <c r="AN18" s="89">
        <f t="shared" si="18"/>
        <v>12.372102165390874</v>
      </c>
      <c r="AO18" s="89">
        <f t="shared" si="19"/>
        <v>10.664375955917786</v>
      </c>
      <c r="AP18" s="89">
        <f t="shared" si="20"/>
        <v>14.455199541016158</v>
      </c>
      <c r="AQ18" s="89">
        <f t="shared" si="21"/>
        <v>12.835276524433059</v>
      </c>
      <c r="AT18" s="84">
        <v>5868</v>
      </c>
      <c r="AU18" s="84">
        <v>3736</v>
      </c>
      <c r="AV18" s="79">
        <f t="shared" si="22"/>
        <v>74.865940782597363</v>
      </c>
      <c r="AW18" s="79">
        <f t="shared" si="23"/>
        <v>47.104708345070634</v>
      </c>
      <c r="AX18" s="91">
        <v>5868</v>
      </c>
      <c r="AY18" s="91">
        <v>3668</v>
      </c>
      <c r="AZ18" s="91">
        <f t="shared" si="24"/>
        <v>74.865940782597363</v>
      </c>
      <c r="BA18" s="91">
        <f t="shared" si="25"/>
        <v>46.247342133222453</v>
      </c>
      <c r="BB18" s="84">
        <v>5609</v>
      </c>
      <c r="BC18" s="84">
        <v>3533</v>
      </c>
      <c r="BD18" s="79">
        <f t="shared" si="26"/>
        <v>71.561530649214134</v>
      </c>
      <c r="BE18" s="79">
        <f t="shared" si="27"/>
        <v>44.545218036170922</v>
      </c>
      <c r="BF18" s="92">
        <v>1100476661.3699999</v>
      </c>
      <c r="BG18" s="92">
        <v>1198528375</v>
      </c>
      <c r="BH18" s="92">
        <f t="shared" si="28"/>
        <v>140.40255719624551</v>
      </c>
      <c r="BI18" s="79">
        <f t="shared" si="29"/>
        <v>151.11437245092733</v>
      </c>
      <c r="BJ18" s="93">
        <v>228</v>
      </c>
      <c r="BK18" s="93">
        <v>243</v>
      </c>
      <c r="BL18" s="93">
        <f t="shared" si="30"/>
        <v>2.9089015845998976</v>
      </c>
      <c r="BM18" s="93">
        <f t="shared" si="31"/>
        <v>3.0638233746927637</v>
      </c>
      <c r="BN18" s="94">
        <v>2155</v>
      </c>
      <c r="BO18" s="94">
        <v>2329</v>
      </c>
      <c r="BP18" s="94">
        <f t="shared" si="32"/>
        <v>27.494223310582363</v>
      </c>
      <c r="BQ18" s="94">
        <f t="shared" si="33"/>
        <v>29.364792755800188</v>
      </c>
      <c r="BR18" s="83">
        <v>190</v>
      </c>
      <c r="BS18" s="95">
        <v>208</v>
      </c>
      <c r="BT18" s="83">
        <f t="shared" si="34"/>
        <v>2.4240846538332481</v>
      </c>
      <c r="BU18" s="83">
        <f t="shared" si="35"/>
        <v>2.6225319421238469</v>
      </c>
      <c r="BV18" s="79">
        <v>194</v>
      </c>
      <c r="BW18" s="79">
        <v>210</v>
      </c>
      <c r="BX18" s="79">
        <f t="shared" si="36"/>
        <v>0.97938144329896903</v>
      </c>
      <c r="BY18" s="79">
        <f t="shared" si="37"/>
        <v>0.99047619047619051</v>
      </c>
      <c r="BZ18" s="79">
        <v>11755</v>
      </c>
      <c r="CA18" s="79">
        <v>10193</v>
      </c>
      <c r="CB18" s="79">
        <f t="shared" si="38"/>
        <v>60.592783505154642</v>
      </c>
      <c r="CC18" s="79">
        <f t="shared" si="39"/>
        <v>48.538095238095238</v>
      </c>
      <c r="CD18" s="96">
        <v>260694</v>
      </c>
      <c r="CE18" s="96">
        <v>295131</v>
      </c>
      <c r="CF18" s="96">
        <f t="shared" si="40"/>
        <v>4.5091179697269598E-2</v>
      </c>
      <c r="CG18" s="96">
        <f t="shared" si="41"/>
        <v>3.4537205512128515E-2</v>
      </c>
      <c r="CH18" s="79">
        <v>7181</v>
      </c>
      <c r="CI18" s="79">
        <v>7059</v>
      </c>
      <c r="CJ18" s="79">
        <v>11031</v>
      </c>
      <c r="CK18" s="79">
        <v>10010</v>
      </c>
      <c r="CL18" s="79">
        <f t="shared" si="42"/>
        <v>1.5361370282690434</v>
      </c>
      <c r="CM18" s="79">
        <f t="shared" si="43"/>
        <v>1.4180478821362799</v>
      </c>
      <c r="CN18" s="79">
        <v>3696</v>
      </c>
      <c r="CO18" s="79">
        <v>3038</v>
      </c>
      <c r="CP18" s="97">
        <f t="shared" si="44"/>
        <v>0.33505575197171605</v>
      </c>
      <c r="CQ18" s="97">
        <f t="shared" si="45"/>
        <v>0.30349650349650348</v>
      </c>
      <c r="CR18" s="97">
        <v>88.149350649350637</v>
      </c>
      <c r="CS18" s="97">
        <v>87.919684002633318</v>
      </c>
      <c r="CT18" s="97">
        <v>3258</v>
      </c>
      <c r="CU18" s="97">
        <v>2671</v>
      </c>
      <c r="CV18" s="79">
        <v>242089</v>
      </c>
      <c r="CW18" s="97">
        <v>94674</v>
      </c>
      <c r="CX18" s="98">
        <f t="shared" si="67"/>
        <v>1.3457860538892721</v>
      </c>
      <c r="CY18" s="98">
        <f t="shared" si="46"/>
        <v>2.8212603249044088</v>
      </c>
      <c r="CZ18" s="93">
        <v>17190</v>
      </c>
      <c r="DA18" s="93">
        <v>13158</v>
      </c>
      <c r="DB18" s="93">
        <v>3258</v>
      </c>
      <c r="DC18" s="93">
        <v>2671</v>
      </c>
      <c r="DD18" s="93">
        <f t="shared" si="47"/>
        <v>5.2762430939226519</v>
      </c>
      <c r="DE18" s="93">
        <f t="shared" si="48"/>
        <v>4.926244852115313</v>
      </c>
      <c r="DF18" s="93">
        <f t="shared" si="49"/>
        <v>18.952879581151834</v>
      </c>
      <c r="DG18" s="93">
        <f t="shared" si="50"/>
        <v>20.299437604499165</v>
      </c>
      <c r="DH18" s="99">
        <v>6499</v>
      </c>
      <c r="DI18" s="99">
        <v>8359</v>
      </c>
      <c r="DJ18" s="100">
        <v>31975</v>
      </c>
      <c r="DK18" s="99">
        <v>27552</v>
      </c>
      <c r="DL18" s="99">
        <f t="shared" si="51"/>
        <v>20.32525410476935</v>
      </c>
      <c r="DM18" s="99">
        <f t="shared" si="52"/>
        <v>30.338995354239255</v>
      </c>
      <c r="DN18" s="101">
        <v>889</v>
      </c>
      <c r="DO18" s="101">
        <v>700</v>
      </c>
      <c r="DP18" s="94">
        <v>1698</v>
      </c>
      <c r="DQ18" s="94">
        <v>3472</v>
      </c>
      <c r="DR18" s="94">
        <f t="shared" si="53"/>
        <v>52.355712603062429</v>
      </c>
      <c r="DS18" s="94">
        <f t="shared" si="54"/>
        <v>20.161290322580644</v>
      </c>
      <c r="DT18" s="102">
        <v>4952</v>
      </c>
      <c r="DU18" s="83">
        <v>3526.56</v>
      </c>
      <c r="DV18" s="83">
        <f t="shared" si="55"/>
        <v>28.229392315585454</v>
      </c>
      <c r="DW18" s="83">
        <f t="shared" si="56"/>
        <v>20.813031161473088</v>
      </c>
      <c r="DX18" s="79">
        <v>9874</v>
      </c>
      <c r="DY18" s="79">
        <v>8128</v>
      </c>
      <c r="DZ18" s="58">
        <f t="shared" si="57"/>
        <v>2.6715367965367967</v>
      </c>
      <c r="EA18" s="58">
        <f t="shared" si="58"/>
        <v>2.6754443712969058</v>
      </c>
      <c r="EB18" s="105">
        <v>2101</v>
      </c>
      <c r="EC18" s="106">
        <v>2182</v>
      </c>
      <c r="ED18" s="106">
        <v>9623</v>
      </c>
      <c r="EE18" s="106">
        <v>9715</v>
      </c>
      <c r="EF18" s="71">
        <f t="shared" si="59"/>
        <v>0.21833108178322769</v>
      </c>
      <c r="EG18" s="71">
        <f t="shared" si="60"/>
        <v>0.22460113226968606</v>
      </c>
      <c r="EH18" s="83">
        <v>17542</v>
      </c>
      <c r="EI18" s="83">
        <v>16944</v>
      </c>
      <c r="EJ18" s="64">
        <f t="shared" si="61"/>
        <v>1.822924243998753</v>
      </c>
      <c r="EK18" s="64">
        <f t="shared" si="62"/>
        <v>1.7441070509521359</v>
      </c>
      <c r="EL18" s="83">
        <f t="shared" si="63"/>
        <v>0.1197696955877323</v>
      </c>
      <c r="EM18" s="83">
        <f t="shared" si="64"/>
        <v>0.12877714825306893</v>
      </c>
      <c r="EN18" s="159">
        <v>94.790976384747793</v>
      </c>
      <c r="EO18" s="160">
        <v>94.243846743717398</v>
      </c>
      <c r="EP18" s="162">
        <f t="shared" si="65"/>
        <v>0.95516514813622611</v>
      </c>
      <c r="EQ18" s="162">
        <f t="shared" si="66"/>
        <v>0.58310159607070144</v>
      </c>
    </row>
    <row r="19" spans="1:147">
      <c r="A19" s="72" t="s">
        <v>72</v>
      </c>
      <c r="B19" s="72">
        <v>16618929</v>
      </c>
      <c r="C19" s="73">
        <v>16870388</v>
      </c>
      <c r="D19" s="74">
        <v>240833</v>
      </c>
      <c r="E19" s="74">
        <v>202205</v>
      </c>
      <c r="F19" s="75">
        <f t="shared" si="0"/>
        <v>1449.1487387664993</v>
      </c>
      <c r="G19" s="75">
        <f t="shared" si="1"/>
        <v>1198.5794280487205</v>
      </c>
      <c r="H19" s="76">
        <v>5324</v>
      </c>
      <c r="I19" s="76">
        <v>5409</v>
      </c>
      <c r="J19" s="77">
        <f t="shared" si="2"/>
        <v>32.035758742335318</v>
      </c>
      <c r="K19" s="77">
        <f t="shared" si="3"/>
        <v>32.062096022924898</v>
      </c>
      <c r="L19" s="78">
        <v>2361449656</v>
      </c>
      <c r="M19" s="79">
        <v>2479811115.0300002</v>
      </c>
      <c r="N19" s="79">
        <f t="shared" si="4"/>
        <v>142.09397344437778</v>
      </c>
      <c r="O19" s="79">
        <f t="shared" si="5"/>
        <v>146.99194322205275</v>
      </c>
      <c r="P19" s="74">
        <v>179</v>
      </c>
      <c r="Q19" s="74">
        <v>181</v>
      </c>
      <c r="R19" s="80">
        <f t="shared" si="6"/>
        <v>1.0770850516299817</v>
      </c>
      <c r="S19" s="80">
        <f t="shared" si="7"/>
        <v>1.0728858162598276</v>
      </c>
      <c r="T19" s="83">
        <v>179</v>
      </c>
      <c r="U19" s="82">
        <v>181</v>
      </c>
      <c r="V19" s="83">
        <f t="shared" si="8"/>
        <v>50</v>
      </c>
      <c r="W19" s="83">
        <f t="shared" si="9"/>
        <v>50</v>
      </c>
      <c r="X19" s="84">
        <v>1674</v>
      </c>
      <c r="Y19" s="84">
        <v>1896</v>
      </c>
      <c r="Z19" s="85">
        <f t="shared" si="10"/>
        <v>10.072851264964187</v>
      </c>
      <c r="AA19" s="85">
        <f t="shared" si="11"/>
        <v>11.238627113970349</v>
      </c>
      <c r="AB19" s="86">
        <v>478</v>
      </c>
      <c r="AC19" s="86">
        <v>602</v>
      </c>
      <c r="AD19" s="87">
        <f t="shared" si="12"/>
        <v>2.8762382942968228</v>
      </c>
      <c r="AE19" s="87">
        <f t="shared" si="13"/>
        <v>3.5683826596045094</v>
      </c>
      <c r="AF19" s="88">
        <f t="shared" si="14"/>
        <v>1.9847778336025377</v>
      </c>
      <c r="AG19" s="88">
        <f t="shared" si="15"/>
        <v>2.9771766276798299</v>
      </c>
      <c r="AH19" s="79">
        <v>37</v>
      </c>
      <c r="AI19" s="79">
        <v>286</v>
      </c>
      <c r="AJ19" s="79">
        <f t="shared" si="16"/>
        <v>0.15363343063450607</v>
      </c>
      <c r="AK19" s="79">
        <f t="shared" si="17"/>
        <v>1.4144061719542049</v>
      </c>
      <c r="AL19" s="89">
        <v>460</v>
      </c>
      <c r="AM19" s="90">
        <v>437</v>
      </c>
      <c r="AN19" s="89">
        <f t="shared" si="18"/>
        <v>1.9100372457262915</v>
      </c>
      <c r="AO19" s="89">
        <f t="shared" si="19"/>
        <v>2.1611730669370193</v>
      </c>
      <c r="AP19" s="89">
        <f t="shared" si="20"/>
        <v>2.7679280656412937</v>
      </c>
      <c r="AQ19" s="89">
        <f t="shared" si="21"/>
        <v>2.5903375784836724</v>
      </c>
      <c r="AR19" s="79">
        <v>36.088583905177792</v>
      </c>
      <c r="AS19" s="79">
        <v>46.0425937698665</v>
      </c>
      <c r="AT19" s="84">
        <v>19236</v>
      </c>
      <c r="AU19" s="84">
        <v>18876</v>
      </c>
      <c r="AV19" s="79">
        <f t="shared" si="22"/>
        <v>115.74753102320852</v>
      </c>
      <c r="AW19" s="79">
        <f t="shared" si="23"/>
        <v>111.88835728022379</v>
      </c>
      <c r="AX19" s="91">
        <v>16408</v>
      </c>
      <c r="AY19" s="91">
        <v>16262</v>
      </c>
      <c r="AZ19" s="91">
        <f t="shared" si="24"/>
        <v>98.730790654439872</v>
      </c>
      <c r="BA19" s="91">
        <f t="shared" si="25"/>
        <v>96.39375217689124</v>
      </c>
      <c r="BB19" s="84">
        <v>16218</v>
      </c>
      <c r="BC19" s="84">
        <v>16080</v>
      </c>
      <c r="BD19" s="79">
        <f t="shared" si="26"/>
        <v>97.587516018631518</v>
      </c>
      <c r="BE19" s="79">
        <f t="shared" si="27"/>
        <v>95.314938814685235</v>
      </c>
      <c r="BF19" s="92">
        <v>2891396373</v>
      </c>
      <c r="BG19" s="92">
        <v>2932430237.96</v>
      </c>
      <c r="BH19" s="92">
        <f t="shared" si="28"/>
        <v>173.98211238522049</v>
      </c>
      <c r="BI19" s="79">
        <f t="shared" si="29"/>
        <v>173.82114969495663</v>
      </c>
      <c r="BJ19" s="93">
        <v>400</v>
      </c>
      <c r="BK19" s="93">
        <v>392</v>
      </c>
      <c r="BL19" s="93">
        <f t="shared" si="30"/>
        <v>2.406893970122864</v>
      </c>
      <c r="BM19" s="93">
        <f t="shared" si="31"/>
        <v>2.3235980109052621</v>
      </c>
      <c r="BN19" s="94">
        <v>3907</v>
      </c>
      <c r="BO19" s="94">
        <v>3884</v>
      </c>
      <c r="BP19" s="94">
        <f t="shared" si="32"/>
        <v>23.509336853175075</v>
      </c>
      <c r="BQ19" s="94">
        <f t="shared" si="33"/>
        <v>23.02258845498989</v>
      </c>
      <c r="BR19" s="83">
        <v>519</v>
      </c>
      <c r="BS19" s="95">
        <v>508</v>
      </c>
      <c r="BT19" s="83">
        <f t="shared" si="34"/>
        <v>3.1229449262344158</v>
      </c>
      <c r="BU19" s="83">
        <f t="shared" si="35"/>
        <v>3.0111933406629414</v>
      </c>
      <c r="BV19" s="79">
        <v>345</v>
      </c>
      <c r="BW19" s="79">
        <v>347</v>
      </c>
      <c r="BX19" s="79">
        <f t="shared" si="36"/>
        <v>1.5043478260869565</v>
      </c>
      <c r="BY19" s="79">
        <f t="shared" si="37"/>
        <v>1.4639769452449567</v>
      </c>
      <c r="BZ19" s="79">
        <v>11953</v>
      </c>
      <c r="CA19" s="79">
        <v>16863</v>
      </c>
      <c r="CB19" s="79">
        <f t="shared" si="38"/>
        <v>34.646376811594202</v>
      </c>
      <c r="CC19" s="79">
        <f t="shared" si="39"/>
        <v>48.596541786743515</v>
      </c>
      <c r="CD19" s="96">
        <v>703342</v>
      </c>
      <c r="CE19" s="96">
        <v>645466</v>
      </c>
      <c r="CF19" s="96">
        <f t="shared" si="40"/>
        <v>1.6994577318004613E-2</v>
      </c>
      <c r="CG19" s="96">
        <f t="shared" si="41"/>
        <v>2.612531101560733E-2</v>
      </c>
      <c r="CH19" s="79">
        <v>8657</v>
      </c>
      <c r="CI19" s="79">
        <v>30217</v>
      </c>
      <c r="CJ19" s="79">
        <v>15197</v>
      </c>
      <c r="CK19" s="79">
        <v>21682</v>
      </c>
      <c r="CL19" s="79">
        <f t="shared" si="42"/>
        <v>1.7554580108582649</v>
      </c>
      <c r="CM19" s="79">
        <f t="shared" si="43"/>
        <v>0.71754310487473938</v>
      </c>
      <c r="CN19" s="79">
        <v>3511</v>
      </c>
      <c r="CO19" s="79">
        <v>2110</v>
      </c>
      <c r="CP19" s="97">
        <f t="shared" si="44"/>
        <v>0.23103244061327893</v>
      </c>
      <c r="CQ19" s="97">
        <f t="shared" si="45"/>
        <v>9.7315745779909604E-2</v>
      </c>
      <c r="CR19" s="97">
        <v>88.464824836228999</v>
      </c>
      <c r="CS19" s="97">
        <v>61.137440758293835</v>
      </c>
      <c r="CT19" s="97">
        <v>3106</v>
      </c>
      <c r="CU19" s="97">
        <v>1290</v>
      </c>
      <c r="CV19" s="79">
        <v>722499</v>
      </c>
      <c r="CW19" s="97">
        <v>202205</v>
      </c>
      <c r="CX19" s="98">
        <f t="shared" si="67"/>
        <v>0.42989678878448273</v>
      </c>
      <c r="CY19" s="98">
        <f t="shared" si="46"/>
        <v>0.63796642021710637</v>
      </c>
      <c r="CZ19" s="93">
        <v>20134</v>
      </c>
      <c r="DA19" s="93">
        <v>16204</v>
      </c>
      <c r="DB19" s="93">
        <v>3106</v>
      </c>
      <c r="DC19" s="93">
        <v>1290</v>
      </c>
      <c r="DD19" s="93">
        <f t="shared" si="47"/>
        <v>6.4822923374114616</v>
      </c>
      <c r="DE19" s="93">
        <f t="shared" si="48"/>
        <v>12.561240310077519</v>
      </c>
      <c r="DF19" s="93">
        <f t="shared" si="49"/>
        <v>15.426641501937022</v>
      </c>
      <c r="DG19" s="93">
        <f t="shared" si="50"/>
        <v>7.9609972846210812</v>
      </c>
      <c r="DH19" s="99">
        <v>9458</v>
      </c>
      <c r="DI19" s="99">
        <v>7766</v>
      </c>
      <c r="DJ19" s="100">
        <v>86221</v>
      </c>
      <c r="DK19" s="99">
        <v>72109</v>
      </c>
      <c r="DL19" s="99">
        <f t="shared" si="51"/>
        <v>10.969485392189839</v>
      </c>
      <c r="DM19" s="99">
        <f t="shared" si="52"/>
        <v>10.769806820230484</v>
      </c>
      <c r="DN19" s="107">
        <v>1031</v>
      </c>
      <c r="DO19" s="101">
        <v>827</v>
      </c>
      <c r="DP19" s="94">
        <v>4020</v>
      </c>
      <c r="DQ19" s="94">
        <v>7025</v>
      </c>
      <c r="DR19" s="94">
        <f t="shared" si="53"/>
        <v>25.64676616915423</v>
      </c>
      <c r="DS19" s="94">
        <f t="shared" si="54"/>
        <v>11.772241992882563</v>
      </c>
      <c r="DT19" s="102">
        <v>9967</v>
      </c>
      <c r="DU19" s="83">
        <v>8702.64</v>
      </c>
      <c r="DV19" s="83">
        <f t="shared" si="55"/>
        <v>40.937281800632519</v>
      </c>
      <c r="DW19" s="83">
        <f t="shared" si="56"/>
        <v>32.404825737265412</v>
      </c>
      <c r="DX19" s="79">
        <v>5781</v>
      </c>
      <c r="DY19" s="79">
        <v>4942</v>
      </c>
      <c r="DZ19" s="58">
        <f t="shared" si="57"/>
        <v>1.6465394474508688</v>
      </c>
      <c r="EA19" s="58">
        <f t="shared" si="58"/>
        <v>2.3421800947867299</v>
      </c>
      <c r="EB19" s="105">
        <v>3305</v>
      </c>
      <c r="EC19" s="106">
        <v>3367</v>
      </c>
      <c r="ED19" s="106">
        <v>10767</v>
      </c>
      <c r="EE19" s="106">
        <v>11024</v>
      </c>
      <c r="EF19" s="71">
        <f t="shared" si="59"/>
        <v>0.30695644097705954</v>
      </c>
      <c r="EG19" s="71">
        <f t="shared" si="60"/>
        <v>0.30542452830188677</v>
      </c>
      <c r="EH19" s="83">
        <v>24347</v>
      </c>
      <c r="EI19" s="83">
        <v>26856</v>
      </c>
      <c r="EJ19" s="64">
        <f t="shared" si="61"/>
        <v>2.2612612612612613</v>
      </c>
      <c r="EK19" s="64">
        <f t="shared" si="62"/>
        <v>2.4361393323657476</v>
      </c>
      <c r="EL19" s="83">
        <f t="shared" si="63"/>
        <v>0.13574567708547255</v>
      </c>
      <c r="EM19" s="83">
        <f t="shared" si="64"/>
        <v>0.1253723562704796</v>
      </c>
      <c r="EN19" s="159">
        <v>93.6395794406627</v>
      </c>
      <c r="EO19" s="160">
        <v>95.445545090552002</v>
      </c>
      <c r="EP19" s="162">
        <f t="shared" si="65"/>
        <v>0.59408636172908535</v>
      </c>
      <c r="EQ19" s="162">
        <f t="shared" si="66"/>
        <v>0.57137839495387566</v>
      </c>
    </row>
    <row r="20" spans="1:147">
      <c r="A20" s="72" t="s">
        <v>73</v>
      </c>
      <c r="B20" s="72">
        <v>4563849.5</v>
      </c>
      <c r="C20" s="73">
        <v>4596498.8</v>
      </c>
      <c r="D20" s="74">
        <v>40044</v>
      </c>
      <c r="E20" s="74">
        <v>35306</v>
      </c>
      <c r="F20" s="75">
        <f t="shared" si="0"/>
        <v>877.41718915139518</v>
      </c>
      <c r="G20" s="75">
        <f t="shared" si="1"/>
        <v>768.10636826447126</v>
      </c>
      <c r="H20" s="76">
        <v>2073</v>
      </c>
      <c r="I20" s="76">
        <v>2484</v>
      </c>
      <c r="J20" s="77">
        <f t="shared" si="2"/>
        <v>45.422181428200034</v>
      </c>
      <c r="K20" s="77">
        <f t="shared" si="3"/>
        <v>54.041132350562137</v>
      </c>
      <c r="L20" s="78">
        <v>637974280</v>
      </c>
      <c r="M20" s="79">
        <v>968003057.33000004</v>
      </c>
      <c r="N20" s="79">
        <f t="shared" si="4"/>
        <v>139.78863238150163</v>
      </c>
      <c r="O20" s="79">
        <f t="shared" si="5"/>
        <v>210.59573807133378</v>
      </c>
      <c r="P20" s="74">
        <v>212</v>
      </c>
      <c r="Q20" s="74">
        <v>220</v>
      </c>
      <c r="R20" s="80">
        <f t="shared" si="6"/>
        <v>4.6452013809833126</v>
      </c>
      <c r="S20" s="80">
        <f t="shared" si="7"/>
        <v>4.7862516574571936</v>
      </c>
      <c r="T20" s="83">
        <v>115</v>
      </c>
      <c r="U20" s="82">
        <v>39</v>
      </c>
      <c r="V20" s="83">
        <f t="shared" si="8"/>
        <v>35.168195718654431</v>
      </c>
      <c r="W20" s="83">
        <f t="shared" si="9"/>
        <v>15.057915057915057</v>
      </c>
      <c r="X20" s="84">
        <v>1299</v>
      </c>
      <c r="Y20" s="84">
        <v>1778</v>
      </c>
      <c r="Z20" s="85">
        <f t="shared" si="10"/>
        <v>28.462814122157187</v>
      </c>
      <c r="AA20" s="85">
        <f t="shared" si="11"/>
        <v>38.681615667994954</v>
      </c>
      <c r="AB20" s="86">
        <v>299</v>
      </c>
      <c r="AC20" s="86">
        <v>373</v>
      </c>
      <c r="AD20" s="87">
        <f t="shared" si="12"/>
        <v>6.5514868533679733</v>
      </c>
      <c r="AE20" s="87">
        <f t="shared" si="13"/>
        <v>8.1148721283251515</v>
      </c>
      <c r="AF20" s="88">
        <f t="shared" si="14"/>
        <v>7.4667865348117077</v>
      </c>
      <c r="AG20" s="88">
        <f t="shared" si="15"/>
        <v>10.564776525236503</v>
      </c>
      <c r="AH20" s="79">
        <v>191</v>
      </c>
      <c r="AI20" s="79">
        <v>155</v>
      </c>
      <c r="AJ20" s="79">
        <f t="shared" si="16"/>
        <v>4.7697532714014583</v>
      </c>
      <c r="AK20" s="79">
        <f t="shared" si="17"/>
        <v>4.3901886364923808</v>
      </c>
      <c r="AL20" s="89">
        <v>510</v>
      </c>
      <c r="AM20" s="90">
        <v>666</v>
      </c>
      <c r="AN20" s="89">
        <f t="shared" si="18"/>
        <v>12.735990410548396</v>
      </c>
      <c r="AO20" s="89">
        <f t="shared" si="19"/>
        <v>18.863649238089842</v>
      </c>
      <c r="AP20" s="89">
        <f t="shared" si="20"/>
        <v>11.174776907082498</v>
      </c>
      <c r="AQ20" s="89">
        <f t="shared" si="21"/>
        <v>14.48928910848405</v>
      </c>
      <c r="AS20" s="79">
        <v>14.369437812025179</v>
      </c>
      <c r="AT20" s="84">
        <v>6981</v>
      </c>
      <c r="AU20" s="84">
        <v>4607</v>
      </c>
      <c r="AV20" s="79">
        <f t="shared" si="22"/>
        <v>152.9629756634175</v>
      </c>
      <c r="AW20" s="79">
        <f t="shared" si="23"/>
        <v>100.22846084502405</v>
      </c>
      <c r="AX20" s="91">
        <v>4846</v>
      </c>
      <c r="AY20" s="91">
        <v>3228</v>
      </c>
      <c r="AZ20" s="91">
        <f t="shared" si="24"/>
        <v>106.18229194455252</v>
      </c>
      <c r="BA20" s="91">
        <f t="shared" si="25"/>
        <v>70.227365228508276</v>
      </c>
      <c r="BB20" s="84">
        <v>4388</v>
      </c>
      <c r="BC20" s="84">
        <v>1503</v>
      </c>
      <c r="BD20" s="79">
        <f t="shared" si="26"/>
        <v>96.146904055447052</v>
      </c>
      <c r="BE20" s="79">
        <f t="shared" si="27"/>
        <v>32.698801096173462</v>
      </c>
      <c r="BF20" s="92">
        <v>1185775709</v>
      </c>
      <c r="BG20" s="92">
        <v>1202976204</v>
      </c>
      <c r="BH20" s="92">
        <f t="shared" si="28"/>
        <v>259.81919627279558</v>
      </c>
      <c r="BI20" s="79">
        <f t="shared" si="29"/>
        <v>261.71576592166195</v>
      </c>
      <c r="BJ20" s="93">
        <v>138</v>
      </c>
      <c r="BK20" s="93">
        <v>147</v>
      </c>
      <c r="BL20" s="93">
        <f t="shared" si="30"/>
        <v>3.0237631630929109</v>
      </c>
      <c r="BM20" s="93">
        <f t="shared" si="31"/>
        <v>3.1980863347554886</v>
      </c>
      <c r="BN20" s="94">
        <v>1643</v>
      </c>
      <c r="BO20" s="94">
        <v>1633</v>
      </c>
      <c r="BP20" s="94">
        <f t="shared" si="32"/>
        <v>36.000310702620673</v>
      </c>
      <c r="BQ20" s="94">
        <f t="shared" si="33"/>
        <v>35.52704071194362</v>
      </c>
      <c r="BR20" s="83">
        <v>354</v>
      </c>
      <c r="BS20" s="95">
        <v>315</v>
      </c>
      <c r="BT20" s="83">
        <f t="shared" si="34"/>
        <v>7.7566098531513807</v>
      </c>
      <c r="BU20" s="83">
        <f t="shared" si="35"/>
        <v>6.8530421459046176</v>
      </c>
      <c r="BV20" s="79">
        <v>120</v>
      </c>
      <c r="BW20" s="79">
        <v>129</v>
      </c>
      <c r="BX20" s="79">
        <f t="shared" si="36"/>
        <v>2.95</v>
      </c>
      <c r="BY20" s="79">
        <f t="shared" si="37"/>
        <v>2.441860465116279</v>
      </c>
      <c r="BZ20" s="79">
        <v>7829</v>
      </c>
      <c r="CA20" s="79">
        <v>7535</v>
      </c>
      <c r="CB20" s="79">
        <f t="shared" si="38"/>
        <v>65.24166666666666</v>
      </c>
      <c r="CC20" s="79">
        <f t="shared" si="39"/>
        <v>58.410852713178294</v>
      </c>
      <c r="CD20" s="96">
        <v>80088</v>
      </c>
      <c r="CE20" s="96">
        <v>70612</v>
      </c>
      <c r="CF20" s="96">
        <f t="shared" si="40"/>
        <v>9.7754969533513134E-2</v>
      </c>
      <c r="CG20" s="96">
        <f t="shared" si="41"/>
        <v>0.10670990766441965</v>
      </c>
      <c r="CH20" s="79">
        <v>6010</v>
      </c>
      <c r="CI20" s="79">
        <v>4042</v>
      </c>
      <c r="CK20" s="79">
        <v>10466</v>
      </c>
      <c r="CM20" s="79">
        <f t="shared" si="43"/>
        <v>2.5893122216724396</v>
      </c>
      <c r="CN20" s="79">
        <v>3497</v>
      </c>
      <c r="CO20" s="79">
        <v>1537</v>
      </c>
      <c r="CP20" s="97"/>
      <c r="CQ20" s="97">
        <f t="shared" si="45"/>
        <v>0.14685648767437418</v>
      </c>
      <c r="CR20" s="97">
        <v>62.739490992279102</v>
      </c>
      <c r="CS20" s="97">
        <v>90.566037735849065</v>
      </c>
      <c r="CT20" s="97">
        <v>2194</v>
      </c>
      <c r="CU20" s="97">
        <v>1392</v>
      </c>
      <c r="CV20" s="79">
        <v>78766</v>
      </c>
      <c r="CW20" s="97">
        <v>34875</v>
      </c>
      <c r="CX20" s="98">
        <f t="shared" si="67"/>
        <v>2.785465810121118</v>
      </c>
      <c r="CY20" s="98">
        <f t="shared" si="46"/>
        <v>3.9913978494623654</v>
      </c>
      <c r="CZ20" s="93">
        <v>6902</v>
      </c>
      <c r="DA20" s="93">
        <v>2934</v>
      </c>
      <c r="DB20" s="93">
        <v>2194</v>
      </c>
      <c r="DC20" s="93">
        <v>1392</v>
      </c>
      <c r="DD20" s="93">
        <f t="shared" si="47"/>
        <v>3.1458523245214223</v>
      </c>
      <c r="DE20" s="93">
        <f t="shared" si="48"/>
        <v>2.1077586206896552</v>
      </c>
      <c r="DF20" s="93">
        <f t="shared" si="49"/>
        <v>31.787887568820633</v>
      </c>
      <c r="DG20" s="93">
        <f t="shared" si="50"/>
        <v>47.443762781186095</v>
      </c>
      <c r="DH20" s="99">
        <v>1861</v>
      </c>
      <c r="DI20" s="99">
        <v>712</v>
      </c>
      <c r="DJ20" s="100">
        <v>16991</v>
      </c>
      <c r="DK20" s="99">
        <v>16001</v>
      </c>
      <c r="DL20" s="99">
        <f t="shared" si="51"/>
        <v>10.952857395091518</v>
      </c>
      <c r="DM20" s="99">
        <f t="shared" si="52"/>
        <v>4.4497218923817261</v>
      </c>
      <c r="DN20" s="101">
        <v>480</v>
      </c>
      <c r="DO20" s="101">
        <v>205</v>
      </c>
      <c r="DP20" s="94">
        <v>2365</v>
      </c>
      <c r="DQ20" s="94">
        <v>4417</v>
      </c>
      <c r="DR20" s="94">
        <f t="shared" si="53"/>
        <v>20.29598308668076</v>
      </c>
      <c r="DS20" s="94">
        <f t="shared" si="54"/>
        <v>4.6411591577994118</v>
      </c>
      <c r="DT20" s="102">
        <v>3482</v>
      </c>
      <c r="DU20" s="83">
        <v>0</v>
      </c>
      <c r="DV20" s="83">
        <f t="shared" si="55"/>
        <v>54.236760124610591</v>
      </c>
      <c r="DW20" s="83">
        <f t="shared" si="56"/>
        <v>0</v>
      </c>
      <c r="DX20" s="79">
        <v>5264</v>
      </c>
      <c r="DY20" s="79">
        <v>4309</v>
      </c>
      <c r="DZ20" s="58">
        <f t="shared" si="57"/>
        <v>1.5052902487846727</v>
      </c>
      <c r="EA20" s="58">
        <f t="shared" si="58"/>
        <v>2.803513337670787</v>
      </c>
      <c r="EB20" s="105">
        <v>2281</v>
      </c>
      <c r="EC20" s="106">
        <v>1950</v>
      </c>
      <c r="ED20" s="106">
        <v>5959</v>
      </c>
      <c r="EE20" s="106">
        <v>5959</v>
      </c>
      <c r="EF20" s="71">
        <f t="shared" si="59"/>
        <v>0.38278234603121331</v>
      </c>
      <c r="EG20" s="71">
        <f t="shared" si="60"/>
        <v>0.32723611344185266</v>
      </c>
      <c r="EH20" s="83">
        <v>6420</v>
      </c>
      <c r="EI20" s="83">
        <v>5840</v>
      </c>
      <c r="EJ20" s="64">
        <f t="shared" si="61"/>
        <v>1.0773619734854842</v>
      </c>
      <c r="EK20" s="64">
        <f t="shared" si="62"/>
        <v>0.98003020641047156</v>
      </c>
      <c r="EL20" s="83">
        <f t="shared" si="63"/>
        <v>0.35529595015576326</v>
      </c>
      <c r="EM20" s="83">
        <f t="shared" si="64"/>
        <v>0.3339041095890411</v>
      </c>
      <c r="EN20" s="159">
        <v>93.563818604575005</v>
      </c>
      <c r="EO20" s="160">
        <v>92.865304562345102</v>
      </c>
      <c r="EP20" s="162">
        <f t="shared" si="65"/>
        <v>2.3265949489472106</v>
      </c>
      <c r="EQ20" s="162">
        <f t="shared" si="66"/>
        <v>1.527844741926361</v>
      </c>
    </row>
    <row r="21" spans="1:147">
      <c r="A21" s="72" t="s">
        <v>74</v>
      </c>
      <c r="B21" s="72">
        <v>1897392.7</v>
      </c>
      <c r="C21" s="73">
        <v>1920350.3</v>
      </c>
      <c r="D21" s="74">
        <v>52204</v>
      </c>
      <c r="E21" s="74">
        <v>25259</v>
      </c>
      <c r="F21" s="75">
        <f t="shared" si="0"/>
        <v>2751.3545298240056</v>
      </c>
      <c r="G21" s="75">
        <f t="shared" si="1"/>
        <v>1315.3329369126038</v>
      </c>
      <c r="H21" s="76">
        <v>1732</v>
      </c>
      <c r="I21" s="76">
        <v>1568</v>
      </c>
      <c r="J21" s="77">
        <f t="shared" si="2"/>
        <v>91.283159253221541</v>
      </c>
      <c r="K21" s="77">
        <f t="shared" si="3"/>
        <v>81.651769471434449</v>
      </c>
      <c r="L21" s="78">
        <v>2147483647</v>
      </c>
      <c r="M21" s="79">
        <v>412229596.06999999</v>
      </c>
      <c r="N21" s="79">
        <f t="shared" si="4"/>
        <v>1131.8076890461316</v>
      </c>
      <c r="O21" s="79">
        <f t="shared" si="5"/>
        <v>214.66374966588126</v>
      </c>
      <c r="P21" s="74">
        <v>63</v>
      </c>
      <c r="Q21" s="74">
        <v>73</v>
      </c>
      <c r="R21" s="80">
        <f t="shared" si="6"/>
        <v>3.3203458619820769</v>
      </c>
      <c r="S21" s="80">
        <f t="shared" si="7"/>
        <v>3.8013897776879562</v>
      </c>
      <c r="T21" s="83">
        <v>29</v>
      </c>
      <c r="U21" s="82">
        <v>28</v>
      </c>
      <c r="V21" s="83">
        <f t="shared" si="8"/>
        <v>31.521739130434781</v>
      </c>
      <c r="W21" s="83">
        <f t="shared" si="9"/>
        <v>27.722772277227723</v>
      </c>
      <c r="X21" s="84">
        <v>801</v>
      </c>
      <c r="Y21" s="84">
        <v>483</v>
      </c>
      <c r="Z21" s="85">
        <f t="shared" si="10"/>
        <v>42.215825959486409</v>
      </c>
      <c r="AA21" s="85">
        <f t="shared" si="11"/>
        <v>25.151661131825794</v>
      </c>
      <c r="AB21" s="86">
        <v>0</v>
      </c>
      <c r="AC21" s="86">
        <v>219</v>
      </c>
      <c r="AD21" s="87">
        <f t="shared" si="12"/>
        <v>0</v>
      </c>
      <c r="AE21" s="87">
        <f t="shared" si="13"/>
        <v>11.404169333063868</v>
      </c>
      <c r="AF21" s="88">
        <f t="shared" si="14"/>
        <v>0</v>
      </c>
      <c r="AG21" s="88">
        <f t="shared" si="15"/>
        <v>8.6701769666257569</v>
      </c>
      <c r="AH21" s="79">
        <v>0</v>
      </c>
      <c r="AI21" s="79">
        <v>106</v>
      </c>
      <c r="AJ21" s="79">
        <f t="shared" si="16"/>
        <v>0</v>
      </c>
      <c r="AK21" s="79">
        <f t="shared" si="17"/>
        <v>4.1965240112435174</v>
      </c>
      <c r="AL21" s="89">
        <v>382</v>
      </c>
      <c r="AM21" s="90">
        <v>14</v>
      </c>
      <c r="AN21" s="89">
        <f t="shared" si="18"/>
        <v>7.3174469389318828</v>
      </c>
      <c r="AO21" s="89">
        <f t="shared" si="19"/>
        <v>0.55425788827744571</v>
      </c>
      <c r="AP21" s="89">
        <f t="shared" si="20"/>
        <v>20.132890782177036</v>
      </c>
      <c r="AQ21" s="89">
        <f t="shared" si="21"/>
        <v>0.72903365599495051</v>
      </c>
      <c r="AR21" s="79">
        <v>38.544824599393678</v>
      </c>
      <c r="AS21" s="79">
        <v>32.929261930336047</v>
      </c>
      <c r="AT21" s="84">
        <v>2309</v>
      </c>
      <c r="AU21" s="84">
        <v>6517</v>
      </c>
      <c r="AV21" s="79">
        <f t="shared" si="22"/>
        <v>121.69331103677169</v>
      </c>
      <c r="AW21" s="79">
        <f t="shared" si="23"/>
        <v>339.36516686564943</v>
      </c>
      <c r="AX21" s="91">
        <v>2174</v>
      </c>
      <c r="AY21" s="91">
        <v>5927</v>
      </c>
      <c r="AZ21" s="91">
        <f t="shared" si="24"/>
        <v>114.57828418966723</v>
      </c>
      <c r="BA21" s="91">
        <f t="shared" si="25"/>
        <v>308.64160564871941</v>
      </c>
      <c r="BB21" s="84">
        <v>2046</v>
      </c>
      <c r="BC21" s="84">
        <v>5632</v>
      </c>
      <c r="BD21" s="79">
        <f t="shared" si="26"/>
        <v>107.83218466056078</v>
      </c>
      <c r="BE21" s="79">
        <f t="shared" si="27"/>
        <v>293.27982504025437</v>
      </c>
      <c r="BF21" s="92">
        <v>530328404</v>
      </c>
      <c r="BG21" s="92">
        <v>552565863.48000002</v>
      </c>
      <c r="BH21" s="92">
        <f t="shared" si="28"/>
        <v>279.50376535126333</v>
      </c>
      <c r="BI21" s="79">
        <f t="shared" si="29"/>
        <v>287.74222259345078</v>
      </c>
      <c r="BJ21" s="93">
        <v>88</v>
      </c>
      <c r="BK21" s="93">
        <v>87</v>
      </c>
      <c r="BL21" s="93">
        <f t="shared" si="30"/>
        <v>4.6379434262606791</v>
      </c>
      <c r="BM21" s="93">
        <f t="shared" si="31"/>
        <v>4.5304234336829063</v>
      </c>
      <c r="BN21" s="94">
        <v>1186</v>
      </c>
      <c r="BO21" s="94">
        <v>1236</v>
      </c>
      <c r="BP21" s="94">
        <f t="shared" si="32"/>
        <v>62.506828449376869</v>
      </c>
      <c r="BQ21" s="94">
        <f t="shared" si="33"/>
        <v>64.363257057839917</v>
      </c>
      <c r="BR21" s="83">
        <v>217</v>
      </c>
      <c r="BS21" s="95">
        <v>218</v>
      </c>
      <c r="BT21" s="83">
        <f t="shared" si="34"/>
        <v>11.436746857938266</v>
      </c>
      <c r="BU21" s="83">
        <f t="shared" si="35"/>
        <v>11.352095500492799</v>
      </c>
      <c r="BV21" s="79">
        <v>72</v>
      </c>
      <c r="BW21" s="79">
        <v>71</v>
      </c>
      <c r="BX21" s="79">
        <f t="shared" si="36"/>
        <v>3.0138888888888888</v>
      </c>
      <c r="BY21" s="79">
        <f t="shared" si="37"/>
        <v>3.0704225352112675</v>
      </c>
      <c r="BZ21" s="79">
        <v>2213</v>
      </c>
      <c r="CA21" s="79">
        <v>1880</v>
      </c>
      <c r="CB21" s="79">
        <f t="shared" si="38"/>
        <v>30.736111111111111</v>
      </c>
      <c r="CC21" s="79">
        <f t="shared" si="39"/>
        <v>26.47887323943662</v>
      </c>
      <c r="CD21" s="96">
        <v>148330</v>
      </c>
      <c r="CE21" s="96">
        <v>153347</v>
      </c>
      <c r="CF21" s="96">
        <f t="shared" si="40"/>
        <v>1.491943639182903E-2</v>
      </c>
      <c r="CG21" s="96">
        <f t="shared" si="41"/>
        <v>1.2259776845976771E-2</v>
      </c>
      <c r="CH21" s="79">
        <v>1473</v>
      </c>
      <c r="CI21" s="79">
        <v>2648</v>
      </c>
      <c r="CJ21" s="79">
        <v>2293</v>
      </c>
      <c r="CK21" s="79">
        <v>2319</v>
      </c>
      <c r="CL21" s="79">
        <f t="shared" si="42"/>
        <v>1.5566870332654448</v>
      </c>
      <c r="CM21" s="79">
        <f t="shared" si="43"/>
        <v>0.87575528700906347</v>
      </c>
      <c r="CN21" s="79">
        <v>649</v>
      </c>
      <c r="CO21" s="79">
        <v>321</v>
      </c>
      <c r="CP21" s="97">
        <f t="shared" si="44"/>
        <v>0.28303532490187527</v>
      </c>
      <c r="CQ21" s="97">
        <f t="shared" si="45"/>
        <v>0.13842173350582149</v>
      </c>
      <c r="CR21" s="97">
        <v>65.023112480739599</v>
      </c>
      <c r="CS21" s="97">
        <v>62.305295950155759</v>
      </c>
      <c r="CT21" s="97">
        <v>422</v>
      </c>
      <c r="CU21" s="97">
        <v>200</v>
      </c>
      <c r="CV21" s="79">
        <v>151142</v>
      </c>
      <c r="CW21" s="97">
        <v>20386</v>
      </c>
      <c r="CX21" s="98">
        <f t="shared" si="67"/>
        <v>0.2792076325574625</v>
      </c>
      <c r="CY21" s="98">
        <f t="shared" si="46"/>
        <v>0.98106543706465221</v>
      </c>
      <c r="CZ21" s="93">
        <v>2271</v>
      </c>
      <c r="DA21" s="93">
        <v>1726</v>
      </c>
      <c r="DB21" s="93">
        <v>422</v>
      </c>
      <c r="DC21" s="93">
        <v>200</v>
      </c>
      <c r="DD21" s="93">
        <f t="shared" si="47"/>
        <v>5.3815165876777256</v>
      </c>
      <c r="DE21" s="93">
        <f t="shared" si="48"/>
        <v>8.6300000000000008</v>
      </c>
      <c r="DF21" s="93">
        <f t="shared" si="49"/>
        <v>18.582122413033904</v>
      </c>
      <c r="DG21" s="93">
        <f t="shared" si="50"/>
        <v>11.587485515643106</v>
      </c>
      <c r="DH21" s="99">
        <v>923</v>
      </c>
      <c r="DI21" s="99">
        <v>592</v>
      </c>
      <c r="DJ21" s="100">
        <v>19829</v>
      </c>
      <c r="DK21" s="99">
        <v>20568</v>
      </c>
      <c r="DL21" s="99">
        <f t="shared" si="51"/>
        <v>4.6547985274093495</v>
      </c>
      <c r="DM21" s="99">
        <f t="shared" si="52"/>
        <v>2.8782574873590043</v>
      </c>
      <c r="DN21" s="101">
        <v>136</v>
      </c>
      <c r="DO21" s="101">
        <v>153</v>
      </c>
      <c r="DP21" s="94">
        <v>860</v>
      </c>
      <c r="DQ21" s="94">
        <v>1545</v>
      </c>
      <c r="DR21" s="94">
        <f t="shared" si="53"/>
        <v>15.813953488372093</v>
      </c>
      <c r="DS21" s="94">
        <f t="shared" si="54"/>
        <v>9.9029126213592225</v>
      </c>
      <c r="DT21" s="102">
        <v>1229</v>
      </c>
      <c r="DU21" s="83">
        <v>579.6</v>
      </c>
      <c r="DV21" s="83">
        <f t="shared" si="55"/>
        <v>33.153493390882112</v>
      </c>
      <c r="DW21" s="83">
        <f t="shared" si="56"/>
        <v>15.673336938885884</v>
      </c>
      <c r="DX21" s="79">
        <v>72</v>
      </c>
      <c r="DY21" s="79">
        <v>80</v>
      </c>
      <c r="DZ21" s="58">
        <f t="shared" si="57"/>
        <v>0.11093990755007704</v>
      </c>
      <c r="EA21" s="58">
        <f t="shared" si="58"/>
        <v>0.24922118380062305</v>
      </c>
      <c r="EB21" s="105">
        <v>1091</v>
      </c>
      <c r="EC21" s="106">
        <v>1068</v>
      </c>
      <c r="ED21" s="106">
        <v>2508</v>
      </c>
      <c r="EE21" s="106">
        <v>2508</v>
      </c>
      <c r="EF21" s="71">
        <f t="shared" si="59"/>
        <v>0.43500797448165868</v>
      </c>
      <c r="EG21" s="71">
        <f t="shared" si="60"/>
        <v>0.42583732057416268</v>
      </c>
      <c r="EH21" s="83">
        <v>3707</v>
      </c>
      <c r="EI21" s="83">
        <v>3698</v>
      </c>
      <c r="EJ21" s="64">
        <f t="shared" si="61"/>
        <v>1.4780701754385965</v>
      </c>
      <c r="EK21" s="64">
        <f t="shared" si="62"/>
        <v>1.4744816586921849</v>
      </c>
      <c r="EL21" s="83">
        <f t="shared" si="63"/>
        <v>0.29430806582141894</v>
      </c>
      <c r="EM21" s="83">
        <f t="shared" si="64"/>
        <v>0.28880475932936722</v>
      </c>
      <c r="EN21" s="159">
        <v>92.718986003467407</v>
      </c>
      <c r="EO21" s="160">
        <v>92.578195268451694</v>
      </c>
      <c r="EP21" s="162">
        <f t="shared" si="65"/>
        <v>6.0387227267010797</v>
      </c>
      <c r="EQ21" s="162">
        <f t="shared" si="66"/>
        <v>16.072151297016976</v>
      </c>
    </row>
    <row r="22" spans="1:147">
      <c r="A22" s="72" t="s">
        <v>75</v>
      </c>
      <c r="B22" s="72">
        <v>1201201.6000000001</v>
      </c>
      <c r="C22" s="73">
        <v>1223797</v>
      </c>
      <c r="D22" s="74">
        <v>7221</v>
      </c>
      <c r="E22" s="74">
        <v>6652</v>
      </c>
      <c r="F22" s="75">
        <f t="shared" si="0"/>
        <v>601.14805041884722</v>
      </c>
      <c r="G22" s="75">
        <f t="shared" si="1"/>
        <v>543.55420057411482</v>
      </c>
      <c r="H22" s="76">
        <v>1216</v>
      </c>
      <c r="I22" s="76">
        <v>1197</v>
      </c>
      <c r="J22" s="77">
        <f t="shared" si="2"/>
        <v>101.23196639098715</v>
      </c>
      <c r="K22" s="77">
        <f t="shared" si="3"/>
        <v>97.810339459894095</v>
      </c>
      <c r="L22" s="78">
        <v>285603717.50999999</v>
      </c>
      <c r="M22" s="79">
        <v>364549744.27999997</v>
      </c>
      <c r="N22" s="79">
        <f t="shared" si="4"/>
        <v>237.76501588908971</v>
      </c>
      <c r="O22" s="79">
        <f t="shared" si="5"/>
        <v>297.88416238967733</v>
      </c>
      <c r="P22" s="74">
        <v>78</v>
      </c>
      <c r="Q22" s="74">
        <v>64</v>
      </c>
      <c r="R22" s="80">
        <f t="shared" si="6"/>
        <v>6.493497844158715</v>
      </c>
      <c r="S22" s="80">
        <f t="shared" si="7"/>
        <v>5.2296255016150557</v>
      </c>
      <c r="T22" s="83">
        <v>51</v>
      </c>
      <c r="U22" s="82">
        <v>36</v>
      </c>
      <c r="V22" s="83">
        <f t="shared" si="8"/>
        <v>39.534883720930232</v>
      </c>
      <c r="W22" s="83">
        <f t="shared" si="9"/>
        <v>36</v>
      </c>
      <c r="X22" s="84">
        <v>713</v>
      </c>
      <c r="Y22" s="84">
        <v>720</v>
      </c>
      <c r="Z22" s="85">
        <f t="shared" si="10"/>
        <v>59.357230293399539</v>
      </c>
      <c r="AA22" s="85">
        <f t="shared" si="11"/>
        <v>58.833286893169372</v>
      </c>
      <c r="AB22" s="86">
        <v>130</v>
      </c>
      <c r="AC22" s="86">
        <v>132</v>
      </c>
      <c r="AD22" s="87">
        <f t="shared" si="12"/>
        <v>10.822496406931192</v>
      </c>
      <c r="AE22" s="87">
        <f t="shared" si="13"/>
        <v>10.786102597081053</v>
      </c>
      <c r="AF22" s="88">
        <f t="shared" si="14"/>
        <v>18.003046669436365</v>
      </c>
      <c r="AG22" s="88">
        <f t="shared" si="15"/>
        <v>19.843656043295251</v>
      </c>
      <c r="AH22" s="79">
        <v>72</v>
      </c>
      <c r="AI22" s="79">
        <v>32</v>
      </c>
      <c r="AJ22" s="79">
        <f t="shared" si="16"/>
        <v>9.9709181553801418</v>
      </c>
      <c r="AK22" s="79">
        <f t="shared" si="17"/>
        <v>4.8105832832230906</v>
      </c>
      <c r="AL22" s="89">
        <v>215</v>
      </c>
      <c r="AM22" s="90">
        <v>234</v>
      </c>
      <c r="AN22" s="89">
        <f t="shared" si="18"/>
        <v>29.774269491760144</v>
      </c>
      <c r="AO22" s="89">
        <f t="shared" si="19"/>
        <v>35.177390258568849</v>
      </c>
      <c r="AP22" s="89">
        <f t="shared" si="20"/>
        <v>17.89874405761697</v>
      </c>
      <c r="AQ22" s="89">
        <f t="shared" si="21"/>
        <v>19.120818240280048</v>
      </c>
      <c r="AR22" s="79">
        <v>21.885995777621392</v>
      </c>
      <c r="AS22" s="79">
        <v>17.766497461928935</v>
      </c>
      <c r="AT22" s="84">
        <v>1421</v>
      </c>
      <c r="AU22" s="84">
        <v>1379</v>
      </c>
      <c r="AV22" s="79">
        <f t="shared" si="22"/>
        <v>118.29821072499402</v>
      </c>
      <c r="AW22" s="79">
        <f t="shared" si="23"/>
        <v>112.68208698011189</v>
      </c>
      <c r="AX22" s="91">
        <v>1150</v>
      </c>
      <c r="AY22" s="91">
        <v>1064</v>
      </c>
      <c r="AZ22" s="91">
        <f t="shared" si="24"/>
        <v>95.737468215160547</v>
      </c>
      <c r="BA22" s="91">
        <f t="shared" si="25"/>
        <v>86.942523964350301</v>
      </c>
      <c r="BB22" s="84">
        <v>1013</v>
      </c>
      <c r="BC22" s="84">
        <v>937</v>
      </c>
      <c r="BD22" s="79">
        <f t="shared" si="26"/>
        <v>84.332222001702291</v>
      </c>
      <c r="BE22" s="79">
        <f t="shared" si="27"/>
        <v>76.564985859582919</v>
      </c>
      <c r="BF22" s="92">
        <v>314074856</v>
      </c>
      <c r="BG22" s="92">
        <v>308637347</v>
      </c>
      <c r="BH22" s="92">
        <f t="shared" si="28"/>
        <v>261.46723081287934</v>
      </c>
      <c r="BI22" s="79">
        <f t="shared" si="29"/>
        <v>252.19652197218983</v>
      </c>
      <c r="BJ22" s="93">
        <v>54</v>
      </c>
      <c r="BK22" s="93">
        <v>49</v>
      </c>
      <c r="BL22" s="93">
        <f t="shared" si="30"/>
        <v>4.4954985074944949</v>
      </c>
      <c r="BM22" s="93">
        <f t="shared" si="31"/>
        <v>4.0039320246740271</v>
      </c>
      <c r="BN22" s="94">
        <v>660</v>
      </c>
      <c r="BO22" s="94">
        <v>677</v>
      </c>
      <c r="BP22" s="94">
        <f t="shared" si="32"/>
        <v>54.94498175826606</v>
      </c>
      <c r="BQ22" s="94">
        <f t="shared" si="33"/>
        <v>55.319632259271756</v>
      </c>
      <c r="BR22" s="83">
        <v>113</v>
      </c>
      <c r="BS22" s="95">
        <v>117</v>
      </c>
      <c r="BT22" s="83">
        <f t="shared" si="34"/>
        <v>9.4072468767940354</v>
      </c>
      <c r="BU22" s="83">
        <f t="shared" si="35"/>
        <v>9.5604091201400241</v>
      </c>
      <c r="BV22" s="79">
        <v>37</v>
      </c>
      <c r="BW22" s="79">
        <v>32</v>
      </c>
      <c r="BX22" s="79">
        <f t="shared" si="36"/>
        <v>3.0540540540540539</v>
      </c>
      <c r="BY22" s="79">
        <f t="shared" si="37"/>
        <v>3.65625</v>
      </c>
      <c r="BZ22" s="79">
        <v>4582</v>
      </c>
      <c r="CA22" s="79">
        <v>3978</v>
      </c>
      <c r="CB22" s="79">
        <f t="shared" si="38"/>
        <v>123.83783783783784</v>
      </c>
      <c r="CC22" s="79">
        <f t="shared" si="39"/>
        <v>124.3125</v>
      </c>
      <c r="CD22" s="96">
        <v>18288</v>
      </c>
      <c r="CE22" s="96">
        <v>15442</v>
      </c>
      <c r="CF22" s="96">
        <f t="shared" si="40"/>
        <v>0.25054680664916884</v>
      </c>
      <c r="CG22" s="96">
        <f t="shared" si="41"/>
        <v>0.25760911798989766</v>
      </c>
      <c r="CH22" s="79">
        <v>1447</v>
      </c>
      <c r="CI22" s="79">
        <v>1758</v>
      </c>
      <c r="CJ22" s="79">
        <v>4737</v>
      </c>
      <c r="CK22" s="79">
        <v>4030</v>
      </c>
      <c r="CL22" s="79">
        <f t="shared" si="42"/>
        <v>3.2736696613683485</v>
      </c>
      <c r="CM22" s="79">
        <f t="shared" si="43"/>
        <v>2.2923777019340159</v>
      </c>
      <c r="CN22" s="79">
        <v>202</v>
      </c>
      <c r="CO22" s="79">
        <v>225</v>
      </c>
      <c r="CP22" s="97">
        <f t="shared" si="44"/>
        <v>4.2643023010344103E-2</v>
      </c>
      <c r="CQ22" s="97">
        <f t="shared" si="45"/>
        <v>5.5831265508684863E-2</v>
      </c>
      <c r="CR22" s="97">
        <v>90.099009900990097</v>
      </c>
      <c r="CS22" s="97">
        <v>88</v>
      </c>
      <c r="CT22" s="97">
        <v>182</v>
      </c>
      <c r="CU22" s="97">
        <v>198</v>
      </c>
      <c r="CV22" s="79">
        <v>16347</v>
      </c>
      <c r="CW22" s="97">
        <v>6577</v>
      </c>
      <c r="CX22" s="98">
        <f t="shared" si="67"/>
        <v>1.1133541322566831</v>
      </c>
      <c r="CY22" s="98">
        <f t="shared" si="46"/>
        <v>3.0104911053671888</v>
      </c>
      <c r="CZ22" s="93">
        <v>3122</v>
      </c>
      <c r="DA22" s="93">
        <v>2909</v>
      </c>
      <c r="DB22" s="93">
        <v>182</v>
      </c>
      <c r="DC22" s="93">
        <v>198</v>
      </c>
      <c r="DD22" s="93">
        <f t="shared" si="47"/>
        <v>17.153846153846153</v>
      </c>
      <c r="DE22" s="93">
        <f t="shared" si="48"/>
        <v>14.691919191919192</v>
      </c>
      <c r="DF22" s="93">
        <f t="shared" si="49"/>
        <v>5.8295964125560538</v>
      </c>
      <c r="DG22" s="93">
        <f t="shared" si="50"/>
        <v>6.8064627019594361</v>
      </c>
      <c r="DH22" s="99">
        <v>676</v>
      </c>
      <c r="DI22" s="99">
        <v>781</v>
      </c>
      <c r="DJ22" s="100">
        <v>1470</v>
      </c>
      <c r="DK22" s="99">
        <v>1468</v>
      </c>
      <c r="DL22" s="99">
        <f t="shared" si="51"/>
        <v>45.986394557823132</v>
      </c>
      <c r="DM22" s="99">
        <f t="shared" si="52"/>
        <v>53.201634877384194</v>
      </c>
      <c r="DN22" s="101">
        <v>104</v>
      </c>
      <c r="DO22" s="101">
        <v>88</v>
      </c>
      <c r="DP22" s="94">
        <v>191</v>
      </c>
      <c r="DQ22" s="94">
        <v>338</v>
      </c>
      <c r="DR22" s="94">
        <f t="shared" si="53"/>
        <v>54.450261780104711</v>
      </c>
      <c r="DS22" s="94">
        <f t="shared" si="54"/>
        <v>26.035502958579883</v>
      </c>
      <c r="DT22" s="102">
        <v>1569</v>
      </c>
      <c r="DU22" s="83">
        <v>763.19999999999993</v>
      </c>
      <c r="DV22" s="83">
        <f t="shared" si="55"/>
        <v>58.896396396396398</v>
      </c>
      <c r="DW22" s="83">
        <f t="shared" si="56"/>
        <v>28.488241881298993</v>
      </c>
      <c r="DX22" s="79">
        <v>1795</v>
      </c>
      <c r="DY22" s="79">
        <v>2385</v>
      </c>
      <c r="DZ22" s="58">
        <f t="shared" si="57"/>
        <v>8.8861386138613856</v>
      </c>
      <c r="EA22" s="58">
        <f t="shared" si="58"/>
        <v>10.6</v>
      </c>
      <c r="EB22" s="105">
        <v>303</v>
      </c>
      <c r="EC22" s="106">
        <v>300</v>
      </c>
      <c r="ED22" s="106">
        <v>962</v>
      </c>
      <c r="EE22" s="106">
        <v>962</v>
      </c>
      <c r="EF22" s="71">
        <f t="shared" si="59"/>
        <v>0.31496881496881496</v>
      </c>
      <c r="EG22" s="71">
        <f t="shared" si="60"/>
        <v>0.31185031185031187</v>
      </c>
      <c r="EH22" s="83">
        <v>2664</v>
      </c>
      <c r="EI22" s="83">
        <v>2679</v>
      </c>
      <c r="EJ22" s="64">
        <f t="shared" si="61"/>
        <v>2.7692307692307692</v>
      </c>
      <c r="EK22" s="64">
        <f t="shared" si="62"/>
        <v>2.7848232848232848</v>
      </c>
      <c r="EL22" s="83">
        <f t="shared" si="63"/>
        <v>0.11373873873873874</v>
      </c>
      <c r="EM22" s="83">
        <f t="shared" si="64"/>
        <v>0.11198208286674133</v>
      </c>
      <c r="EN22" s="159">
        <v>93.007123201978004</v>
      </c>
      <c r="EO22" s="160">
        <v>89.271726205571198</v>
      </c>
      <c r="EP22" s="162">
        <f t="shared" si="65"/>
        <v>7.970141582825109</v>
      </c>
      <c r="EQ22" s="162">
        <f t="shared" si="66"/>
        <v>7.1043256327928814</v>
      </c>
    </row>
    <row r="23" spans="1:147">
      <c r="A23" s="72" t="s">
        <v>76</v>
      </c>
      <c r="B23" s="72">
        <v>5013589</v>
      </c>
      <c r="C23" s="73">
        <v>5085848.2</v>
      </c>
      <c r="D23" s="74">
        <v>71280</v>
      </c>
      <c r="E23" s="74">
        <v>72350</v>
      </c>
      <c r="F23" s="75">
        <f t="shared" si="0"/>
        <v>1421.7360058832105</v>
      </c>
      <c r="G23" s="75">
        <f t="shared" si="1"/>
        <v>1422.574901075498</v>
      </c>
      <c r="H23" s="76">
        <v>3957</v>
      </c>
      <c r="I23" s="76">
        <v>3903</v>
      </c>
      <c r="J23" s="77">
        <f t="shared" si="2"/>
        <v>78.925496286193379</v>
      </c>
      <c r="K23" s="77">
        <f t="shared" si="3"/>
        <v>76.742361284003707</v>
      </c>
      <c r="L23" s="78">
        <v>2025474000</v>
      </c>
      <c r="M23" s="79">
        <v>2231376030</v>
      </c>
      <c r="N23" s="79">
        <f t="shared" si="4"/>
        <v>403.99681744953563</v>
      </c>
      <c r="O23" s="79">
        <f t="shared" si="5"/>
        <v>438.74216104208534</v>
      </c>
      <c r="P23" s="74">
        <v>186</v>
      </c>
      <c r="Q23" s="74">
        <v>209</v>
      </c>
      <c r="R23" s="80">
        <f t="shared" si="6"/>
        <v>3.7099171870689838</v>
      </c>
      <c r="S23" s="80">
        <f t="shared" si="7"/>
        <v>4.109442354178011</v>
      </c>
      <c r="T23" s="83">
        <v>127</v>
      </c>
      <c r="U23" s="82">
        <v>150</v>
      </c>
      <c r="V23" s="83">
        <f t="shared" si="8"/>
        <v>40.575079872204476</v>
      </c>
      <c r="W23" s="83">
        <f t="shared" si="9"/>
        <v>41.782729805013929</v>
      </c>
      <c r="X23" s="84">
        <v>1393</v>
      </c>
      <c r="Y23" s="84">
        <v>1500</v>
      </c>
      <c r="Z23" s="85">
        <f t="shared" si="10"/>
        <v>27.784487320360725</v>
      </c>
      <c r="AA23" s="85">
        <f t="shared" si="11"/>
        <v>29.493605412760839</v>
      </c>
      <c r="AB23" s="86">
        <v>172</v>
      </c>
      <c r="AC23" s="86">
        <v>182</v>
      </c>
      <c r="AD23" s="87">
        <f t="shared" si="12"/>
        <v>3.4306761084723938</v>
      </c>
      <c r="AE23" s="87">
        <f t="shared" si="13"/>
        <v>3.5785574567483156</v>
      </c>
      <c r="AF23" s="88">
        <f t="shared" si="14"/>
        <v>2.4130190796857462</v>
      </c>
      <c r="AG23" s="88">
        <f t="shared" si="15"/>
        <v>2.5155494125777467</v>
      </c>
      <c r="AH23" s="79">
        <v>0</v>
      </c>
      <c r="AI23" s="79">
        <v>434</v>
      </c>
      <c r="AJ23" s="79">
        <f t="shared" si="16"/>
        <v>0</v>
      </c>
      <c r="AK23" s="79">
        <f t="shared" si="17"/>
        <v>5.9986178299930897</v>
      </c>
      <c r="AL23" s="89">
        <v>668</v>
      </c>
      <c r="AM23" s="90">
        <v>742</v>
      </c>
      <c r="AN23" s="89">
        <f t="shared" si="18"/>
        <v>9.3714927048260375</v>
      </c>
      <c r="AO23" s="89">
        <f t="shared" si="19"/>
        <v>10.255701451278506</v>
      </c>
      <c r="AP23" s="89">
        <f t="shared" si="20"/>
        <v>13.323788607323017</v>
      </c>
      <c r="AQ23" s="89">
        <f t="shared" si="21"/>
        <v>14.589503477512364</v>
      </c>
      <c r="AR23" s="79">
        <v>38.5570869491237</v>
      </c>
      <c r="AS23" s="79">
        <v>21.563296516567547</v>
      </c>
      <c r="AT23" s="84">
        <v>5877</v>
      </c>
      <c r="AU23" s="84">
        <v>5885</v>
      </c>
      <c r="AV23" s="79">
        <f t="shared" si="22"/>
        <v>117.22141563658289</v>
      </c>
      <c r="AW23" s="79">
        <f t="shared" si="23"/>
        <v>115.71324523606503</v>
      </c>
      <c r="AX23" s="91">
        <v>5064</v>
      </c>
      <c r="AY23" s="91">
        <v>5084</v>
      </c>
      <c r="AZ23" s="91">
        <f t="shared" si="24"/>
        <v>101.00548728665234</v>
      </c>
      <c r="BA23" s="91">
        <f t="shared" si="25"/>
        <v>99.963659945650761</v>
      </c>
      <c r="BB23" s="84">
        <v>4975</v>
      </c>
      <c r="BC23" s="84">
        <v>4886</v>
      </c>
      <c r="BD23" s="79">
        <f t="shared" si="26"/>
        <v>99.230311858431151</v>
      </c>
      <c r="BE23" s="79">
        <f t="shared" si="27"/>
        <v>96.070504031166323</v>
      </c>
      <c r="BF23" s="92">
        <v>1462304589</v>
      </c>
      <c r="BG23" s="92">
        <v>1496723680.6400001</v>
      </c>
      <c r="BH23" s="92">
        <f t="shared" si="28"/>
        <v>291.66822190650248</v>
      </c>
      <c r="BI23" s="79">
        <f t="shared" si="29"/>
        <v>294.29185099154159</v>
      </c>
      <c r="BJ23" s="93">
        <v>127</v>
      </c>
      <c r="BK23" s="93">
        <v>130</v>
      </c>
      <c r="BL23" s="93">
        <f t="shared" si="30"/>
        <v>2.5331154986976396</v>
      </c>
      <c r="BM23" s="93">
        <f t="shared" si="31"/>
        <v>2.5561124691059396</v>
      </c>
      <c r="BN23" s="94">
        <v>1283</v>
      </c>
      <c r="BO23" s="94">
        <v>1153</v>
      </c>
      <c r="BP23" s="94">
        <f t="shared" si="32"/>
        <v>25.590450274244656</v>
      </c>
      <c r="BQ23" s="94">
        <f t="shared" si="33"/>
        <v>22.670751360608836</v>
      </c>
      <c r="BR23" s="83">
        <v>399</v>
      </c>
      <c r="BS23" s="95">
        <v>360</v>
      </c>
      <c r="BT23" s="83">
        <f t="shared" si="34"/>
        <v>7.9583707400028203</v>
      </c>
      <c r="BU23" s="83">
        <f t="shared" si="35"/>
        <v>7.0784652990626027</v>
      </c>
      <c r="BV23" s="79">
        <v>112</v>
      </c>
      <c r="BW23" s="79">
        <v>115</v>
      </c>
      <c r="BX23" s="79">
        <f t="shared" si="36"/>
        <v>3.5625</v>
      </c>
      <c r="BY23" s="79">
        <f t="shared" si="37"/>
        <v>3.1304347826086958</v>
      </c>
      <c r="BZ23" s="79">
        <v>7767</v>
      </c>
      <c r="CA23" s="79">
        <v>11957</v>
      </c>
      <c r="CB23" s="79">
        <f t="shared" si="38"/>
        <v>69.348214285714292</v>
      </c>
      <c r="CC23" s="79">
        <f t="shared" si="39"/>
        <v>103.97391304347826</v>
      </c>
      <c r="CD23" s="96">
        <v>144484</v>
      </c>
      <c r="CE23" s="96">
        <v>184058</v>
      </c>
      <c r="CF23" s="96">
        <f t="shared" si="40"/>
        <v>5.3756817363860357E-2</v>
      </c>
      <c r="CG23" s="96">
        <f t="shared" si="41"/>
        <v>6.4963218116028648E-2</v>
      </c>
      <c r="CH23" s="79">
        <v>6496</v>
      </c>
      <c r="CI23" s="79">
        <v>10250</v>
      </c>
      <c r="CJ23" s="79">
        <v>7653</v>
      </c>
      <c r="CK23" s="79">
        <v>6547</v>
      </c>
      <c r="CL23" s="79">
        <f t="shared" si="42"/>
        <v>1.1781096059113301</v>
      </c>
      <c r="CM23" s="79">
        <f t="shared" si="43"/>
        <v>0.63873170731707318</v>
      </c>
      <c r="CN23" s="79">
        <v>239</v>
      </c>
      <c r="CO23" s="79">
        <v>2538</v>
      </c>
      <c r="CP23" s="97">
        <f t="shared" si="44"/>
        <v>3.1229583169998694E-2</v>
      </c>
      <c r="CQ23" s="97">
        <f t="shared" si="45"/>
        <v>0.38765846952802813</v>
      </c>
      <c r="CR23" s="97">
        <v>92.468619246861934</v>
      </c>
      <c r="CS23" s="97">
        <v>86.603624901497241</v>
      </c>
      <c r="CT23" s="97">
        <v>221</v>
      </c>
      <c r="CU23" s="97">
        <v>2198</v>
      </c>
      <c r="CV23" s="79">
        <v>149557</v>
      </c>
      <c r="CW23" s="97">
        <v>72350</v>
      </c>
      <c r="CX23" s="98">
        <f t="shared" si="67"/>
        <v>0.14776974665177825</v>
      </c>
      <c r="CY23" s="98">
        <f t="shared" si="46"/>
        <v>3.0380096751900485</v>
      </c>
      <c r="CZ23" s="93">
        <v>4583</v>
      </c>
      <c r="DA23" s="93">
        <v>3292</v>
      </c>
      <c r="DB23" s="93">
        <v>221</v>
      </c>
      <c r="DC23" s="93">
        <v>2198</v>
      </c>
      <c r="DD23" s="93">
        <f t="shared" si="47"/>
        <v>20.737556561085974</v>
      </c>
      <c r="DE23" s="93">
        <f t="shared" si="48"/>
        <v>1.4977252047315741</v>
      </c>
      <c r="DF23" s="93">
        <f t="shared" si="49"/>
        <v>4.8221688850098188</v>
      </c>
      <c r="DG23" s="93">
        <f t="shared" si="50"/>
        <v>66.767922235722963</v>
      </c>
      <c r="DH23" s="99">
        <v>1421</v>
      </c>
      <c r="DI23" s="99">
        <v>788</v>
      </c>
      <c r="DJ23" s="100">
        <v>15558</v>
      </c>
      <c r="DK23" s="99">
        <v>14534</v>
      </c>
      <c r="DL23" s="99">
        <f t="shared" si="51"/>
        <v>9.1335647255431294</v>
      </c>
      <c r="DM23" s="99">
        <f t="shared" si="52"/>
        <v>5.4217696435943301</v>
      </c>
      <c r="DN23" s="101">
        <v>224</v>
      </c>
      <c r="DO23" s="101">
        <v>240</v>
      </c>
      <c r="DP23" s="94">
        <v>981</v>
      </c>
      <c r="DQ23" s="94">
        <v>1970</v>
      </c>
      <c r="DR23" s="94">
        <f t="shared" si="53"/>
        <v>22.833843017329254</v>
      </c>
      <c r="DS23" s="94">
        <f t="shared" si="54"/>
        <v>12.182741116751268</v>
      </c>
      <c r="DT23" s="102">
        <v>2751</v>
      </c>
      <c r="DU23" s="83">
        <v>1453.6799999999998</v>
      </c>
      <c r="DV23" s="83">
        <f t="shared" si="55"/>
        <v>32.190498478820501</v>
      </c>
      <c r="DW23" s="83">
        <f t="shared" si="56"/>
        <v>18.539472006121663</v>
      </c>
      <c r="DX23" s="79">
        <v>2846</v>
      </c>
      <c r="DY23" s="79">
        <v>2825</v>
      </c>
      <c r="DZ23" s="58">
        <f t="shared" si="57"/>
        <v>11.907949790794978</v>
      </c>
      <c r="EA23" s="58">
        <f t="shared" si="58"/>
        <v>1.1130811662726556</v>
      </c>
      <c r="EB23" s="105">
        <v>1234</v>
      </c>
      <c r="EC23" s="106">
        <v>1256</v>
      </c>
      <c r="ED23" s="106">
        <v>6552</v>
      </c>
      <c r="EE23" s="106">
        <v>6855</v>
      </c>
      <c r="EF23" s="71">
        <f t="shared" si="59"/>
        <v>0.18833943833943834</v>
      </c>
      <c r="EG23" s="71">
        <f t="shared" si="60"/>
        <v>0.18322392414296135</v>
      </c>
      <c r="EH23" s="83">
        <v>8546</v>
      </c>
      <c r="EI23" s="83">
        <v>7841</v>
      </c>
      <c r="EJ23" s="64">
        <f t="shared" si="61"/>
        <v>1.3043345543345544</v>
      </c>
      <c r="EK23" s="64">
        <f t="shared" si="62"/>
        <v>1.1438366156090445</v>
      </c>
      <c r="EL23" s="83">
        <f t="shared" si="63"/>
        <v>0.14439503861455652</v>
      </c>
      <c r="EM23" s="83">
        <f t="shared" si="64"/>
        <v>0.16018365004463717</v>
      </c>
      <c r="EN23" s="159">
        <v>92.878637396032005</v>
      </c>
      <c r="EO23" s="160">
        <v>92.775015156826498</v>
      </c>
      <c r="EP23" s="162">
        <f t="shared" si="65"/>
        <v>2.014634372435641</v>
      </c>
      <c r="EQ23" s="162">
        <f t="shared" si="66"/>
        <v>1.9655258280349532</v>
      </c>
    </row>
    <row r="24" spans="1:147">
      <c r="A24" s="72" t="s">
        <v>77</v>
      </c>
      <c r="B24" s="72">
        <v>3986206.3</v>
      </c>
      <c r="C24" s="73">
        <v>4012295.2</v>
      </c>
      <c r="D24" s="74">
        <v>40745</v>
      </c>
      <c r="E24" s="74">
        <v>34304</v>
      </c>
      <c r="F24" s="75">
        <f t="shared" si="0"/>
        <v>1022.1498069480249</v>
      </c>
      <c r="G24" s="75">
        <f t="shared" si="1"/>
        <v>854.97198710603345</v>
      </c>
      <c r="H24" s="76">
        <v>2674</v>
      </c>
      <c r="I24" s="76">
        <v>2658</v>
      </c>
      <c r="J24" s="77">
        <f t="shared" si="2"/>
        <v>67.081324917879954</v>
      </c>
      <c r="K24" s="77">
        <f t="shared" si="3"/>
        <v>66.246371902047485</v>
      </c>
      <c r="L24" s="78">
        <v>865934544.65999997</v>
      </c>
      <c r="M24" s="79">
        <v>667500267.01999998</v>
      </c>
      <c r="N24" s="79">
        <f t="shared" si="4"/>
        <v>217.23274700057547</v>
      </c>
      <c r="O24" s="79">
        <f t="shared" si="5"/>
        <v>166.36369802002602</v>
      </c>
      <c r="P24" s="74">
        <v>125</v>
      </c>
      <c r="Q24" s="74">
        <v>111</v>
      </c>
      <c r="R24" s="80">
        <f t="shared" si="6"/>
        <v>3.1358136180759133</v>
      </c>
      <c r="S24" s="80">
        <f t="shared" si="7"/>
        <v>2.7664963435392291</v>
      </c>
      <c r="T24" s="83">
        <v>55</v>
      </c>
      <c r="U24" s="82">
        <v>30</v>
      </c>
      <c r="V24" s="83">
        <f t="shared" si="8"/>
        <v>30.555555555555557</v>
      </c>
      <c r="W24" s="83">
        <f t="shared" si="9"/>
        <v>21.276595744680851</v>
      </c>
      <c r="X24" s="84">
        <v>1222</v>
      </c>
      <c r="Y24" s="84">
        <v>908</v>
      </c>
      <c r="Z24" s="85">
        <f t="shared" si="10"/>
        <v>30.655713930310135</v>
      </c>
      <c r="AA24" s="85">
        <f t="shared" si="11"/>
        <v>22.630438557960538</v>
      </c>
      <c r="AB24" s="86">
        <v>276</v>
      </c>
      <c r="AC24" s="86">
        <v>320</v>
      </c>
      <c r="AD24" s="87">
        <f t="shared" si="12"/>
        <v>6.9238764687116179</v>
      </c>
      <c r="AE24" s="87">
        <f t="shared" si="13"/>
        <v>7.9754849543473272</v>
      </c>
      <c r="AF24" s="88">
        <f t="shared" si="14"/>
        <v>6.7738372806479328</v>
      </c>
      <c r="AG24" s="88">
        <f t="shared" si="15"/>
        <v>9.3283582089552226</v>
      </c>
      <c r="AH24" s="79">
        <v>77</v>
      </c>
      <c r="AI24" s="79">
        <v>107</v>
      </c>
      <c r="AJ24" s="79">
        <f t="shared" si="16"/>
        <v>1.889802429745981</v>
      </c>
      <c r="AK24" s="79">
        <f t="shared" si="17"/>
        <v>3.1191697761194028</v>
      </c>
      <c r="AL24" s="89">
        <v>308</v>
      </c>
      <c r="AM24" s="90">
        <v>134</v>
      </c>
      <c r="AN24" s="89">
        <f t="shared" si="18"/>
        <v>7.559209718983924</v>
      </c>
      <c r="AO24" s="89">
        <f t="shared" si="19"/>
        <v>3.90625</v>
      </c>
      <c r="AP24" s="89">
        <f t="shared" si="20"/>
        <v>7.7266447549390511</v>
      </c>
      <c r="AQ24" s="89">
        <f t="shared" si="21"/>
        <v>3.3397343246329432</v>
      </c>
      <c r="AR24" s="79">
        <v>12.009468045346953</v>
      </c>
      <c r="AS24" s="79">
        <v>10.338702036949313</v>
      </c>
      <c r="AT24" s="84">
        <v>8027</v>
      </c>
      <c r="AU24" s="84">
        <v>8444</v>
      </c>
      <c r="AV24" s="79">
        <f t="shared" si="22"/>
        <v>201.36940729836286</v>
      </c>
      <c r="AW24" s="79">
        <f t="shared" si="23"/>
        <v>210.45310923284006</v>
      </c>
      <c r="AX24" s="91">
        <v>7189</v>
      </c>
      <c r="AY24" s="91">
        <v>7458</v>
      </c>
      <c r="AZ24" s="91">
        <f t="shared" si="24"/>
        <v>180.34691280278196</v>
      </c>
      <c r="BA24" s="91">
        <f t="shared" si="25"/>
        <v>185.8786462172574</v>
      </c>
      <c r="BB24" s="84">
        <v>6879</v>
      </c>
      <c r="BC24" s="84">
        <v>7152</v>
      </c>
      <c r="BD24" s="79">
        <f t="shared" si="26"/>
        <v>172.57009502995368</v>
      </c>
      <c r="BE24" s="79">
        <f t="shared" si="27"/>
        <v>178.25208872966274</v>
      </c>
      <c r="BF24" s="92">
        <v>708597311.66999996</v>
      </c>
      <c r="BG24" s="92">
        <v>837451882.52999997</v>
      </c>
      <c r="BH24" s="92">
        <f t="shared" si="28"/>
        <v>177.76232797334146</v>
      </c>
      <c r="BI24" s="79">
        <f t="shared" si="29"/>
        <v>208.72140278462061</v>
      </c>
      <c r="BJ24" s="93">
        <v>134</v>
      </c>
      <c r="BK24" s="93">
        <v>162</v>
      </c>
      <c r="BL24" s="93">
        <f t="shared" si="30"/>
        <v>3.3615921985773793</v>
      </c>
      <c r="BM24" s="93">
        <f t="shared" si="31"/>
        <v>4.0375892581383344</v>
      </c>
      <c r="BN24" s="94">
        <v>1530</v>
      </c>
      <c r="BO24" s="94">
        <v>1612</v>
      </c>
      <c r="BP24" s="94">
        <f t="shared" si="32"/>
        <v>38.38235868524918</v>
      </c>
      <c r="BQ24" s="94">
        <f t="shared" si="33"/>
        <v>40.176505457524662</v>
      </c>
      <c r="BR24" s="83">
        <v>185</v>
      </c>
      <c r="BS24" s="95">
        <v>181</v>
      </c>
      <c r="BT24" s="83">
        <f t="shared" si="34"/>
        <v>4.641004154752352</v>
      </c>
      <c r="BU24" s="83">
        <f t="shared" si="35"/>
        <v>4.5111336773027073</v>
      </c>
      <c r="BV24" s="79">
        <v>115</v>
      </c>
      <c r="BW24" s="79">
        <v>138</v>
      </c>
      <c r="BX24" s="79">
        <f t="shared" si="36"/>
        <v>1.6086956521739131</v>
      </c>
      <c r="BY24" s="79">
        <f t="shared" si="37"/>
        <v>1.3115942028985508</v>
      </c>
      <c r="BZ24" s="79">
        <v>4261</v>
      </c>
      <c r="CA24" s="79">
        <v>4070</v>
      </c>
      <c r="CB24" s="79">
        <f t="shared" si="38"/>
        <v>37.052173913043475</v>
      </c>
      <c r="CC24" s="79">
        <f t="shared" si="39"/>
        <v>29.492753623188406</v>
      </c>
      <c r="CD24" s="96">
        <v>101634</v>
      </c>
      <c r="CE24" s="96">
        <v>79850</v>
      </c>
      <c r="CF24" s="96">
        <f t="shared" si="40"/>
        <v>4.1924946376212684E-2</v>
      </c>
      <c r="CG24" s="96">
        <f t="shared" si="41"/>
        <v>5.0970569818409521E-2</v>
      </c>
      <c r="CH24" s="79">
        <v>998</v>
      </c>
      <c r="CI24" s="79">
        <v>970</v>
      </c>
      <c r="CJ24" s="79">
        <v>6688</v>
      </c>
      <c r="CK24" s="79">
        <v>5002</v>
      </c>
      <c r="CL24" s="79">
        <f t="shared" si="42"/>
        <v>6.701402805611222</v>
      </c>
      <c r="CM24" s="79">
        <f t="shared" si="43"/>
        <v>5.1567010309278354</v>
      </c>
      <c r="CN24" s="79">
        <v>331</v>
      </c>
      <c r="CO24" s="79">
        <v>662</v>
      </c>
      <c r="CP24" s="97">
        <f t="shared" si="44"/>
        <v>4.9491626794258371E-2</v>
      </c>
      <c r="CQ24" s="97">
        <f t="shared" si="45"/>
        <v>0.1323470611755298</v>
      </c>
      <c r="CR24" s="97">
        <v>64.350453172205434</v>
      </c>
      <c r="CS24" s="97">
        <v>93.957703927492446</v>
      </c>
      <c r="CT24" s="97">
        <v>213</v>
      </c>
      <c r="CU24" s="97">
        <v>622</v>
      </c>
      <c r="CV24" s="79">
        <v>38864</v>
      </c>
      <c r="CW24" s="97">
        <v>34102</v>
      </c>
      <c r="CX24" s="98">
        <f t="shared" si="67"/>
        <v>0.54806504734458628</v>
      </c>
      <c r="CY24" s="98">
        <f t="shared" si="46"/>
        <v>1.8239399448712685</v>
      </c>
      <c r="CZ24" s="93">
        <v>2991</v>
      </c>
      <c r="DA24" s="93">
        <v>3156</v>
      </c>
      <c r="DB24" s="93">
        <v>213</v>
      </c>
      <c r="DC24" s="93">
        <v>622</v>
      </c>
      <c r="DD24" s="93">
        <f t="shared" si="47"/>
        <v>14.04225352112676</v>
      </c>
      <c r="DE24" s="93">
        <f t="shared" si="48"/>
        <v>5.07395498392283</v>
      </c>
      <c r="DF24" s="93">
        <f t="shared" si="49"/>
        <v>7.1213640922768304</v>
      </c>
      <c r="DG24" s="93">
        <f t="shared" si="50"/>
        <v>19.7084917617237</v>
      </c>
      <c r="DH24" s="99">
        <v>213</v>
      </c>
      <c r="DI24" s="99">
        <v>625</v>
      </c>
      <c r="DJ24" s="100">
        <v>10792</v>
      </c>
      <c r="DK24" s="99">
        <v>10940</v>
      </c>
      <c r="DL24" s="99">
        <f t="shared" si="51"/>
        <v>1.9736842105263157</v>
      </c>
      <c r="DM24" s="99">
        <f t="shared" si="52"/>
        <v>5.7129798903107858</v>
      </c>
      <c r="DN24" s="101">
        <v>508</v>
      </c>
      <c r="DO24" s="101">
        <v>281</v>
      </c>
      <c r="DP24" s="94">
        <v>1402</v>
      </c>
      <c r="DQ24" s="94">
        <v>3142</v>
      </c>
      <c r="DR24" s="94">
        <f t="shared" si="53"/>
        <v>36.233951497860197</v>
      </c>
      <c r="DS24" s="94">
        <f t="shared" si="54"/>
        <v>8.9433481858688726</v>
      </c>
      <c r="DT24" s="102">
        <v>1808</v>
      </c>
      <c r="DU24" s="83">
        <v>1763.28</v>
      </c>
      <c r="DV24" s="83">
        <f t="shared" si="55"/>
        <v>41.156385158206234</v>
      </c>
      <c r="DW24" s="83">
        <f t="shared" si="56"/>
        <v>43.994011976047901</v>
      </c>
      <c r="DX24" s="79">
        <v>2537</v>
      </c>
      <c r="DY24" s="79">
        <v>2236</v>
      </c>
      <c r="DZ24" s="58">
        <f t="shared" si="57"/>
        <v>7.6646525679758311</v>
      </c>
      <c r="EA24" s="58">
        <f t="shared" si="58"/>
        <v>3.3776435045317221</v>
      </c>
      <c r="EB24" s="105">
        <v>570</v>
      </c>
      <c r="EC24" s="106">
        <v>365</v>
      </c>
      <c r="ED24" s="106">
        <v>4204</v>
      </c>
      <c r="EE24" s="106">
        <v>3909</v>
      </c>
      <c r="EF24" s="71">
        <f t="shared" si="59"/>
        <v>0.13558515699333967</v>
      </c>
      <c r="EG24" s="71">
        <f t="shared" si="60"/>
        <v>9.3374264517779484E-2</v>
      </c>
      <c r="EH24" s="83">
        <v>4393</v>
      </c>
      <c r="EI24" s="83">
        <v>4008</v>
      </c>
      <c r="EJ24" s="64">
        <f t="shared" si="61"/>
        <v>1.0449571836346336</v>
      </c>
      <c r="EK24" s="64">
        <f t="shared" si="62"/>
        <v>1.0253261703760552</v>
      </c>
      <c r="EL24" s="83">
        <f t="shared" si="63"/>
        <v>0.12975187798770771</v>
      </c>
      <c r="EM24" s="83">
        <f t="shared" si="64"/>
        <v>9.1067864271457091E-2</v>
      </c>
      <c r="EN24" s="159">
        <v>93.302855501567805</v>
      </c>
      <c r="EO24" s="160">
        <v>94.368092495315807</v>
      </c>
      <c r="EP24" s="162">
        <f t="shared" si="65"/>
        <v>4.5242744411593039</v>
      </c>
      <c r="EQ24" s="162">
        <f t="shared" si="66"/>
        <v>4.6327260820005813</v>
      </c>
    </row>
    <row r="25" spans="1:147">
      <c r="A25" s="72" t="s">
        <v>78</v>
      </c>
      <c r="B25" s="72">
        <v>6131497.9000000004</v>
      </c>
      <c r="C25" s="73">
        <v>6193836.2000000002</v>
      </c>
      <c r="D25" s="74">
        <v>70608</v>
      </c>
      <c r="E25" s="74">
        <v>62879</v>
      </c>
      <c r="F25" s="75">
        <f t="shared" si="0"/>
        <v>1151.5620024920827</v>
      </c>
      <c r="G25" s="75">
        <f t="shared" si="1"/>
        <v>1015.1866786532067</v>
      </c>
      <c r="H25" s="76">
        <v>2305</v>
      </c>
      <c r="I25" s="76">
        <v>2385</v>
      </c>
      <c r="J25" s="77">
        <f t="shared" si="2"/>
        <v>37.592771580334386</v>
      </c>
      <c r="K25" s="77">
        <f t="shared" si="3"/>
        <v>38.506023133127094</v>
      </c>
      <c r="L25" s="78">
        <v>743286354.34000003</v>
      </c>
      <c r="M25" s="79">
        <v>638858527.44000006</v>
      </c>
      <c r="N25" s="79">
        <f t="shared" si="4"/>
        <v>121.22426957693322</v>
      </c>
      <c r="O25" s="79">
        <f t="shared" si="5"/>
        <v>103.14423998490629</v>
      </c>
      <c r="P25" s="74">
        <v>102</v>
      </c>
      <c r="Q25" s="74">
        <v>107</v>
      </c>
      <c r="R25" s="80">
        <f t="shared" si="6"/>
        <v>1.6635413020364893</v>
      </c>
      <c r="S25" s="80">
        <f t="shared" si="7"/>
        <v>1.7275238889914459</v>
      </c>
      <c r="T25" s="83">
        <v>68</v>
      </c>
      <c r="U25" s="82">
        <v>73</v>
      </c>
      <c r="V25" s="83">
        <f t="shared" si="8"/>
        <v>40</v>
      </c>
      <c r="W25" s="83">
        <f t="shared" si="9"/>
        <v>40.555555555555557</v>
      </c>
      <c r="X25" s="84">
        <v>630</v>
      </c>
      <c r="Y25" s="84">
        <v>763</v>
      </c>
      <c r="Z25" s="85">
        <f t="shared" si="10"/>
        <v>10.274813924343022</v>
      </c>
      <c r="AA25" s="85">
        <f t="shared" si="11"/>
        <v>12.318698385985732</v>
      </c>
      <c r="AB25" s="86">
        <v>214</v>
      </c>
      <c r="AC25" s="86">
        <v>256</v>
      </c>
      <c r="AD25" s="87">
        <f t="shared" si="12"/>
        <v>3.4901748885863597</v>
      </c>
      <c r="AE25" s="87">
        <f t="shared" si="13"/>
        <v>4.1331412671197212</v>
      </c>
      <c r="AF25" s="88">
        <f t="shared" si="14"/>
        <v>3.0308180376161338</v>
      </c>
      <c r="AG25" s="88">
        <f t="shared" si="15"/>
        <v>4.0713115666597748</v>
      </c>
      <c r="AH25" s="79">
        <v>3</v>
      </c>
      <c r="AI25" s="79">
        <v>143</v>
      </c>
      <c r="AJ25" s="79">
        <f t="shared" si="16"/>
        <v>4.2488103331067298E-2</v>
      </c>
      <c r="AK25" s="79">
        <f t="shared" si="17"/>
        <v>2.2742091954388588</v>
      </c>
      <c r="AL25" s="89">
        <v>45</v>
      </c>
      <c r="AM25" s="90">
        <v>0</v>
      </c>
      <c r="AN25" s="89">
        <f t="shared" si="18"/>
        <v>0.63732154996600954</v>
      </c>
      <c r="AO25" s="89">
        <f t="shared" si="19"/>
        <v>0</v>
      </c>
      <c r="AP25" s="89">
        <f t="shared" si="20"/>
        <v>0.7339152803102158</v>
      </c>
      <c r="AQ25" s="89">
        <f t="shared" si="21"/>
        <v>0</v>
      </c>
      <c r="AR25" s="79">
        <v>90.052962595167159</v>
      </c>
      <c r="AS25" s="79">
        <v>45.710500165617759</v>
      </c>
      <c r="AT25" s="84">
        <v>6042</v>
      </c>
      <c r="AU25" s="84">
        <v>6038</v>
      </c>
      <c r="AV25" s="79">
        <f t="shared" si="22"/>
        <v>98.540358302984984</v>
      </c>
      <c r="AW25" s="79">
        <f t="shared" si="23"/>
        <v>97.484011604956549</v>
      </c>
      <c r="AX25" s="91">
        <v>6042</v>
      </c>
      <c r="AY25" s="91">
        <v>5572</v>
      </c>
      <c r="AZ25" s="91">
        <f t="shared" si="24"/>
        <v>98.540358302984984</v>
      </c>
      <c r="BA25" s="91">
        <f t="shared" si="25"/>
        <v>89.960402892152686</v>
      </c>
      <c r="BB25" s="84">
        <v>5883</v>
      </c>
      <c r="BC25" s="84">
        <v>5362</v>
      </c>
      <c r="BD25" s="79">
        <f t="shared" si="26"/>
        <v>95.947190979222214</v>
      </c>
      <c r="BE25" s="79">
        <f t="shared" si="27"/>
        <v>86.569935446468534</v>
      </c>
      <c r="BF25" s="92">
        <v>545308366</v>
      </c>
      <c r="BG25" s="92">
        <v>513703166</v>
      </c>
      <c r="BH25" s="92">
        <f t="shared" si="28"/>
        <v>88.935587175199061</v>
      </c>
      <c r="BI25" s="79">
        <f t="shared" si="29"/>
        <v>82.937802907994239</v>
      </c>
      <c r="BJ25" s="93">
        <v>94</v>
      </c>
      <c r="BK25" s="93">
        <v>93</v>
      </c>
      <c r="BL25" s="93">
        <f t="shared" si="30"/>
        <v>1.5330674744257844</v>
      </c>
      <c r="BM25" s="93">
        <f t="shared" si="31"/>
        <v>1.5014927259458362</v>
      </c>
      <c r="BN25" s="94">
        <v>1507</v>
      </c>
      <c r="BO25" s="94">
        <v>1405</v>
      </c>
      <c r="BP25" s="94">
        <f t="shared" si="32"/>
        <v>24.578007276166563</v>
      </c>
      <c r="BQ25" s="94">
        <f t="shared" si="33"/>
        <v>22.683841719934406</v>
      </c>
      <c r="BR25" s="83">
        <v>146</v>
      </c>
      <c r="BS25" s="95">
        <v>143</v>
      </c>
      <c r="BT25" s="83">
        <f t="shared" si="34"/>
        <v>2.3811473538953667</v>
      </c>
      <c r="BU25" s="83">
        <f t="shared" si="35"/>
        <v>2.3087468796801569</v>
      </c>
      <c r="BV25" s="79">
        <v>72</v>
      </c>
      <c r="BW25" s="79">
        <v>71</v>
      </c>
      <c r="BX25" s="79">
        <f t="shared" si="36"/>
        <v>2.0277777777777777</v>
      </c>
      <c r="BY25" s="79">
        <f t="shared" si="37"/>
        <v>2.0140845070422535</v>
      </c>
      <c r="BZ25" s="79">
        <v>9684</v>
      </c>
      <c r="CA25" s="79">
        <v>7868</v>
      </c>
      <c r="CB25" s="79">
        <f t="shared" si="38"/>
        <v>134.5</v>
      </c>
      <c r="CC25" s="79">
        <f t="shared" si="39"/>
        <v>110.8169014084507</v>
      </c>
      <c r="CD25" s="96">
        <v>197852</v>
      </c>
      <c r="CE25" s="96">
        <v>99313</v>
      </c>
      <c r="CF25" s="96">
        <f t="shared" si="40"/>
        <v>4.8945676566322302E-2</v>
      </c>
      <c r="CG25" s="96">
        <f t="shared" si="41"/>
        <v>7.9224270739983685E-2</v>
      </c>
      <c r="CH25" s="79">
        <v>5173</v>
      </c>
      <c r="CI25" s="79">
        <v>3091</v>
      </c>
      <c r="CJ25" s="79">
        <v>9825</v>
      </c>
      <c r="CK25" s="79">
        <v>6235</v>
      </c>
      <c r="CL25" s="79">
        <f t="shared" si="42"/>
        <v>1.8992847477285908</v>
      </c>
      <c r="CM25" s="79">
        <f t="shared" si="43"/>
        <v>2.0171465545131024</v>
      </c>
      <c r="CN25" s="79">
        <v>4708</v>
      </c>
      <c r="CO25" s="79">
        <v>1199</v>
      </c>
      <c r="CP25" s="97">
        <f t="shared" si="44"/>
        <v>0.47918575063613233</v>
      </c>
      <c r="CQ25" s="97">
        <f t="shared" si="45"/>
        <v>0.19230152365677627</v>
      </c>
      <c r="CR25" s="97">
        <v>72.89719626168224</v>
      </c>
      <c r="CS25" s="97">
        <v>91.492910758965806</v>
      </c>
      <c r="CT25" s="97">
        <v>3432</v>
      </c>
      <c r="CU25" s="97">
        <v>1097</v>
      </c>
      <c r="CV25" s="79">
        <v>79357</v>
      </c>
      <c r="CW25" s="97">
        <v>61521</v>
      </c>
      <c r="CX25" s="98">
        <f t="shared" si="67"/>
        <v>4.3247602605945286</v>
      </c>
      <c r="CY25" s="98">
        <f t="shared" si="46"/>
        <v>1.7831309634108679</v>
      </c>
      <c r="CZ25" s="93">
        <v>3847</v>
      </c>
      <c r="DA25" s="93">
        <v>3641</v>
      </c>
      <c r="DB25" s="93">
        <v>3432</v>
      </c>
      <c r="DC25" s="93">
        <v>1097</v>
      </c>
      <c r="DD25" s="93">
        <f t="shared" si="47"/>
        <v>1.120920745920746</v>
      </c>
      <c r="DE25" s="93">
        <f t="shared" si="48"/>
        <v>3.319051959890611</v>
      </c>
      <c r="DF25" s="93">
        <f t="shared" si="49"/>
        <v>89.212373277878868</v>
      </c>
      <c r="DG25" s="93">
        <f t="shared" si="50"/>
        <v>30.12908541609448</v>
      </c>
      <c r="DH25" s="99">
        <v>1359</v>
      </c>
      <c r="DI25" s="99">
        <v>1612</v>
      </c>
      <c r="DJ25" s="100">
        <v>30060</v>
      </c>
      <c r="DK25" s="99">
        <v>23166</v>
      </c>
      <c r="DL25" s="99">
        <f t="shared" si="51"/>
        <v>4.5209580838323351</v>
      </c>
      <c r="DM25" s="99">
        <f t="shared" si="52"/>
        <v>6.9584736251402921</v>
      </c>
      <c r="DN25" s="101">
        <v>137</v>
      </c>
      <c r="DO25" s="101">
        <v>110</v>
      </c>
      <c r="DP25" s="94">
        <v>900</v>
      </c>
      <c r="DQ25" s="94">
        <v>2112</v>
      </c>
      <c r="DR25" s="94">
        <f t="shared" si="53"/>
        <v>15.222222222222221</v>
      </c>
      <c r="DS25" s="94">
        <f t="shared" si="54"/>
        <v>5.208333333333333</v>
      </c>
      <c r="DT25" s="102">
        <v>3101</v>
      </c>
      <c r="DU25" s="83">
        <v>1806.48</v>
      </c>
      <c r="DV25" s="83">
        <f t="shared" si="55"/>
        <v>57.865273371897743</v>
      </c>
      <c r="DW25" s="83">
        <f t="shared" si="56"/>
        <v>35.358778625954201</v>
      </c>
      <c r="DX25" s="79">
        <v>4556</v>
      </c>
      <c r="DY25" s="79">
        <v>4192</v>
      </c>
      <c r="DZ25" s="58">
        <f t="shared" si="57"/>
        <v>0.96771452846219197</v>
      </c>
      <c r="EA25" s="58">
        <f t="shared" si="58"/>
        <v>3.4962468723936615</v>
      </c>
      <c r="EB25" s="105">
        <v>1635</v>
      </c>
      <c r="EC25" s="106">
        <v>1217</v>
      </c>
      <c r="ED25" s="106">
        <v>3784</v>
      </c>
      <c r="EE25" s="106">
        <v>3711</v>
      </c>
      <c r="EF25" s="71">
        <f t="shared" si="59"/>
        <v>0.43208245243128962</v>
      </c>
      <c r="EG25" s="71">
        <f t="shared" si="60"/>
        <v>0.32794395041767715</v>
      </c>
      <c r="EH25" s="83">
        <v>5359</v>
      </c>
      <c r="EI25" s="83">
        <v>5109</v>
      </c>
      <c r="EJ25" s="64">
        <f t="shared" si="61"/>
        <v>1.4162262156448202</v>
      </c>
      <c r="EK25" s="64">
        <f t="shared" si="62"/>
        <v>1.3767178658043655</v>
      </c>
      <c r="EL25" s="83">
        <f t="shared" si="63"/>
        <v>0.30509423399888042</v>
      </c>
      <c r="EM25" s="83">
        <f t="shared" si="64"/>
        <v>0.23820708553532982</v>
      </c>
      <c r="EN25" s="159">
        <v>93.228272184704096</v>
      </c>
      <c r="EO25" s="160">
        <v>92.259007677631502</v>
      </c>
      <c r="EP25" s="162">
        <f t="shared" si="65"/>
        <v>1.6071172152400963</v>
      </c>
      <c r="EQ25" s="162">
        <f t="shared" si="66"/>
        <v>1.4524181781260648</v>
      </c>
    </row>
    <row r="26" spans="1:147">
      <c r="A26" s="72" t="s">
        <v>79</v>
      </c>
      <c r="B26" s="72">
        <v>1974436.2</v>
      </c>
      <c r="C26" s="73">
        <v>2004471.5</v>
      </c>
      <c r="D26" s="74">
        <v>36702</v>
      </c>
      <c r="E26" s="74">
        <v>36223</v>
      </c>
      <c r="F26" s="75">
        <f t="shared" si="0"/>
        <v>1858.8597595607293</v>
      </c>
      <c r="G26" s="75">
        <f t="shared" si="1"/>
        <v>1807.1097543666749</v>
      </c>
      <c r="H26" s="76">
        <v>1638</v>
      </c>
      <c r="I26" s="76">
        <v>1610</v>
      </c>
      <c r="J26" s="77">
        <f t="shared" si="2"/>
        <v>82.960391427183112</v>
      </c>
      <c r="K26" s="77">
        <f t="shared" si="3"/>
        <v>80.320423612907433</v>
      </c>
      <c r="L26" s="78">
        <v>888589815.24000001</v>
      </c>
      <c r="M26" s="79">
        <v>655285238</v>
      </c>
      <c r="N26" s="79">
        <f t="shared" si="4"/>
        <v>450.0473680739849</v>
      </c>
      <c r="O26" s="79">
        <f t="shared" si="5"/>
        <v>326.91172610835326</v>
      </c>
      <c r="P26" s="74">
        <v>40</v>
      </c>
      <c r="Q26" s="74">
        <v>46</v>
      </c>
      <c r="R26" s="80">
        <f t="shared" si="6"/>
        <v>2.0258947845465962</v>
      </c>
      <c r="S26" s="80">
        <f t="shared" si="7"/>
        <v>2.2948692460830697</v>
      </c>
      <c r="T26" s="83">
        <v>18</v>
      </c>
      <c r="U26" s="82">
        <v>18</v>
      </c>
      <c r="V26" s="83">
        <f t="shared" si="8"/>
        <v>31.03448275862069</v>
      </c>
      <c r="W26" s="83">
        <f t="shared" si="9"/>
        <v>28.125</v>
      </c>
      <c r="X26" s="84">
        <v>689</v>
      </c>
      <c r="Y26" s="84">
        <v>726</v>
      </c>
      <c r="Z26" s="85">
        <f t="shared" si="10"/>
        <v>34.896037663815122</v>
      </c>
      <c r="AA26" s="85">
        <f t="shared" si="11"/>
        <v>36.219023318615406</v>
      </c>
      <c r="AB26" s="86">
        <v>83</v>
      </c>
      <c r="AC26" s="86">
        <v>67</v>
      </c>
      <c r="AD26" s="87">
        <f t="shared" si="12"/>
        <v>4.2037316779341873</v>
      </c>
      <c r="AE26" s="87">
        <f t="shared" si="13"/>
        <v>3.3425269453818625</v>
      </c>
      <c r="AF26" s="88">
        <f t="shared" si="14"/>
        <v>2.2614571413002018</v>
      </c>
      <c r="AG26" s="88">
        <f t="shared" si="15"/>
        <v>1.8496535350467935</v>
      </c>
      <c r="AH26" s="79">
        <v>126</v>
      </c>
      <c r="AI26" s="79">
        <v>84</v>
      </c>
      <c r="AJ26" s="79">
        <f t="shared" si="16"/>
        <v>3.4330554193231975</v>
      </c>
      <c r="AK26" s="79">
        <f t="shared" si="17"/>
        <v>2.3189686111034424</v>
      </c>
      <c r="AL26" s="89">
        <v>236</v>
      </c>
      <c r="AM26" s="90">
        <v>254</v>
      </c>
      <c r="AN26" s="89">
        <f t="shared" si="18"/>
        <v>6.4301672933355123</v>
      </c>
      <c r="AO26" s="89">
        <f t="shared" si="19"/>
        <v>7.0121193716699333</v>
      </c>
      <c r="AP26" s="89">
        <f t="shared" si="20"/>
        <v>11.952779228824918</v>
      </c>
      <c r="AQ26" s="89">
        <f t="shared" si="21"/>
        <v>12.671669315328254</v>
      </c>
      <c r="AR26" s="79">
        <v>56.912442396313367</v>
      </c>
      <c r="AS26" s="79">
        <v>72.210526315789465</v>
      </c>
      <c r="AT26" s="84">
        <v>868</v>
      </c>
      <c r="AU26" s="84">
        <v>950</v>
      </c>
      <c r="AV26" s="79">
        <f t="shared" si="22"/>
        <v>43.961916824661138</v>
      </c>
      <c r="AW26" s="79">
        <f t="shared" si="23"/>
        <v>47.394038777802528</v>
      </c>
      <c r="AX26" s="91">
        <v>868</v>
      </c>
      <c r="AY26" s="91">
        <v>928</v>
      </c>
      <c r="AZ26" s="91">
        <f t="shared" si="24"/>
        <v>43.961916824661138</v>
      </c>
      <c r="BA26" s="91">
        <f t="shared" si="25"/>
        <v>46.296492616632364</v>
      </c>
      <c r="BB26" s="84">
        <v>866</v>
      </c>
      <c r="BC26" s="84">
        <v>923</v>
      </c>
      <c r="BD26" s="79">
        <f t="shared" si="26"/>
        <v>43.86062208543381</v>
      </c>
      <c r="BE26" s="79">
        <f t="shared" si="27"/>
        <v>46.047050307275512</v>
      </c>
      <c r="BF26" s="92">
        <v>644451149</v>
      </c>
      <c r="BG26" s="92">
        <v>716978998.39999998</v>
      </c>
      <c r="BH26" s="92">
        <f t="shared" si="28"/>
        <v>326.39755541354032</v>
      </c>
      <c r="BI26" s="79">
        <f t="shared" si="29"/>
        <v>357.68979424252228</v>
      </c>
      <c r="BJ26" s="93">
        <v>87</v>
      </c>
      <c r="BK26" s="93">
        <v>85</v>
      </c>
      <c r="BL26" s="93">
        <f t="shared" si="30"/>
        <v>4.4063211563888469</v>
      </c>
      <c r="BM26" s="93">
        <f t="shared" si="31"/>
        <v>4.2405192590665415</v>
      </c>
      <c r="BN26" s="94">
        <v>1018</v>
      </c>
      <c r="BO26" s="94">
        <v>1007</v>
      </c>
      <c r="BP26" s="94">
        <f t="shared" si="32"/>
        <v>51.559022266710869</v>
      </c>
      <c r="BQ26" s="94">
        <f t="shared" si="33"/>
        <v>50.237681104470681</v>
      </c>
      <c r="BR26" s="83">
        <v>83</v>
      </c>
      <c r="BS26" s="95">
        <v>82</v>
      </c>
      <c r="BT26" s="83">
        <f t="shared" si="34"/>
        <v>4.2037316779341873</v>
      </c>
      <c r="BU26" s="83">
        <f t="shared" si="35"/>
        <v>4.0908538734524287</v>
      </c>
      <c r="BV26" s="79">
        <v>75</v>
      </c>
      <c r="BW26" s="79">
        <v>73</v>
      </c>
      <c r="BX26" s="79">
        <f t="shared" si="36"/>
        <v>1.1066666666666667</v>
      </c>
      <c r="BY26" s="79">
        <f t="shared" si="37"/>
        <v>1.1232876712328768</v>
      </c>
      <c r="BZ26" s="79">
        <v>4110</v>
      </c>
      <c r="CA26" s="79">
        <v>2134</v>
      </c>
      <c r="CB26" s="79">
        <f t="shared" si="38"/>
        <v>54.8</v>
      </c>
      <c r="CC26" s="79">
        <f t="shared" si="39"/>
        <v>29.232876712328768</v>
      </c>
      <c r="CD26" s="96">
        <v>100107</v>
      </c>
      <c r="CE26" s="96">
        <v>99106</v>
      </c>
      <c r="CF26" s="96">
        <f t="shared" si="40"/>
        <v>4.105607000509455E-2</v>
      </c>
      <c r="CG26" s="96">
        <f t="shared" si="41"/>
        <v>2.1532500554961354E-2</v>
      </c>
      <c r="CH26" s="79">
        <v>3919</v>
      </c>
      <c r="CI26" s="79">
        <v>2051</v>
      </c>
      <c r="CJ26" s="79">
        <v>4552</v>
      </c>
      <c r="CK26" s="79">
        <v>2389</v>
      </c>
      <c r="CL26" s="79">
        <f t="shared" si="42"/>
        <v>1.1615207961214595</v>
      </c>
      <c r="CM26" s="79">
        <f t="shared" si="43"/>
        <v>1.1647976596782057</v>
      </c>
      <c r="CN26" s="79">
        <v>1618</v>
      </c>
      <c r="CO26" s="79">
        <v>699</v>
      </c>
      <c r="CP26" s="97">
        <f t="shared" si="44"/>
        <v>0.35544815465729351</v>
      </c>
      <c r="CQ26" s="97">
        <f t="shared" si="45"/>
        <v>0.29259104227710336</v>
      </c>
      <c r="CR26" s="97">
        <v>93.016069221260807</v>
      </c>
      <c r="CS26" s="97">
        <v>94.420600858369099</v>
      </c>
      <c r="CT26" s="97">
        <v>1505</v>
      </c>
      <c r="CU26" s="97">
        <v>660</v>
      </c>
      <c r="CV26" s="79">
        <v>100296</v>
      </c>
      <c r="CW26" s="97">
        <v>35843</v>
      </c>
      <c r="CX26" s="98">
        <f t="shared" si="67"/>
        <v>1.5005583472920156</v>
      </c>
      <c r="CY26" s="98">
        <f t="shared" si="46"/>
        <v>1.8413637251346149</v>
      </c>
      <c r="CZ26" s="93">
        <v>3604</v>
      </c>
      <c r="DA26" s="93">
        <v>2887</v>
      </c>
      <c r="DB26" s="93">
        <v>1505</v>
      </c>
      <c r="DC26" s="93">
        <v>660</v>
      </c>
      <c r="DD26" s="93">
        <f t="shared" si="47"/>
        <v>2.3946843853820599</v>
      </c>
      <c r="DE26" s="93">
        <f t="shared" si="48"/>
        <v>4.374242424242424</v>
      </c>
      <c r="DF26" s="93">
        <f t="shared" si="49"/>
        <v>41.759156492785792</v>
      </c>
      <c r="DG26" s="93">
        <f t="shared" si="50"/>
        <v>22.861101489435399</v>
      </c>
      <c r="DH26" s="99">
        <v>1235</v>
      </c>
      <c r="DI26" s="99">
        <v>1361</v>
      </c>
      <c r="DJ26" s="100">
        <v>16494</v>
      </c>
      <c r="DK26" s="99">
        <v>16843</v>
      </c>
      <c r="DL26" s="99">
        <f t="shared" si="51"/>
        <v>7.4875712380259491</v>
      </c>
      <c r="DM26" s="99">
        <f t="shared" si="52"/>
        <v>8.0805082230006526</v>
      </c>
      <c r="DN26" s="101">
        <v>171</v>
      </c>
      <c r="DO26" s="101">
        <v>162</v>
      </c>
      <c r="DP26" s="94">
        <v>470</v>
      </c>
      <c r="DQ26" s="94">
        <v>862</v>
      </c>
      <c r="DR26" s="94">
        <f t="shared" si="53"/>
        <v>36.382978723404257</v>
      </c>
      <c r="DS26" s="94">
        <f t="shared" si="54"/>
        <v>18.793503480278421</v>
      </c>
      <c r="DT26" s="102">
        <v>1288</v>
      </c>
      <c r="DU26" s="83">
        <v>467.28</v>
      </c>
      <c r="DV26" s="83">
        <f t="shared" si="55"/>
        <v>53.245142620917733</v>
      </c>
      <c r="DW26" s="83">
        <f t="shared" si="56"/>
        <v>20.795727636849133</v>
      </c>
      <c r="DX26" s="79">
        <v>1150</v>
      </c>
      <c r="DY26" s="79">
        <v>1144</v>
      </c>
      <c r="DZ26" s="58">
        <f t="shared" si="57"/>
        <v>0.71075401730531518</v>
      </c>
      <c r="EA26" s="58">
        <f t="shared" si="58"/>
        <v>1.636623748211731</v>
      </c>
      <c r="EB26" s="105">
        <v>596</v>
      </c>
      <c r="EC26" s="106">
        <v>621</v>
      </c>
      <c r="ED26" s="106">
        <v>2709</v>
      </c>
      <c r="EE26" s="106">
        <v>3361</v>
      </c>
      <c r="EF26" s="71">
        <f t="shared" si="59"/>
        <v>0.22000738279808046</v>
      </c>
      <c r="EG26" s="71">
        <f t="shared" si="60"/>
        <v>0.1847664385599524</v>
      </c>
      <c r="EH26" s="83">
        <v>2419</v>
      </c>
      <c r="EI26" s="83">
        <v>2247</v>
      </c>
      <c r="EJ26" s="64">
        <f t="shared" si="61"/>
        <v>0.89294942783314879</v>
      </c>
      <c r="EK26" s="64">
        <f t="shared" si="62"/>
        <v>0.66855102648021425</v>
      </c>
      <c r="EL26" s="83">
        <f t="shared" si="63"/>
        <v>0.24638280281107897</v>
      </c>
      <c r="EM26" s="83">
        <f t="shared" si="64"/>
        <v>0.27636849132176233</v>
      </c>
      <c r="EN26" s="159">
        <v>90.115840555579297</v>
      </c>
      <c r="EO26" s="160">
        <v>90.102944685837997</v>
      </c>
      <c r="EP26" s="162">
        <f t="shared" si="65"/>
        <v>2.2265554503438065</v>
      </c>
      <c r="EQ26" s="162">
        <f t="shared" si="66"/>
        <v>2.3096608066830764</v>
      </c>
    </row>
    <row r="27" spans="1:147">
      <c r="A27" s="72" t="s">
        <v>80</v>
      </c>
      <c r="B27" s="72">
        <v>1529877.2</v>
      </c>
      <c r="C27" s="73">
        <v>1574823.6</v>
      </c>
      <c r="D27" s="74">
        <v>25643</v>
      </c>
      <c r="E27" s="74">
        <v>29134</v>
      </c>
      <c r="F27" s="75">
        <f t="shared" si="0"/>
        <v>1676.1476019121012</v>
      </c>
      <c r="G27" s="75">
        <f t="shared" si="1"/>
        <v>1849.9849760951001</v>
      </c>
      <c r="H27" s="76">
        <v>1397</v>
      </c>
      <c r="I27" s="76">
        <v>1470</v>
      </c>
      <c r="J27" s="77">
        <f t="shared" si="2"/>
        <v>91.314518577046584</v>
      </c>
      <c r="K27" s="77">
        <f t="shared" si="3"/>
        <v>93.343787837571128</v>
      </c>
      <c r="L27" s="78">
        <v>543042870.85000002</v>
      </c>
      <c r="M27" s="79">
        <v>542636257.91999996</v>
      </c>
      <c r="N27" s="79">
        <f t="shared" si="4"/>
        <v>354.95847042494654</v>
      </c>
      <c r="O27" s="79">
        <f t="shared" si="5"/>
        <v>344.56954919903404</v>
      </c>
      <c r="P27" s="74">
        <v>42</v>
      </c>
      <c r="Q27" s="74">
        <v>32</v>
      </c>
      <c r="R27" s="80">
        <f t="shared" si="6"/>
        <v>2.7453183824165759</v>
      </c>
      <c r="S27" s="80">
        <f t="shared" si="7"/>
        <v>2.0319736127906642</v>
      </c>
      <c r="T27" s="83">
        <v>0</v>
      </c>
      <c r="U27" s="82">
        <v>0</v>
      </c>
      <c r="V27" s="83">
        <f t="shared" si="8"/>
        <v>0</v>
      </c>
      <c r="W27" s="83">
        <f t="shared" si="9"/>
        <v>0</v>
      </c>
      <c r="X27" s="84">
        <v>437</v>
      </c>
      <c r="Y27" s="84">
        <v>505</v>
      </c>
      <c r="Z27" s="85">
        <f t="shared" si="10"/>
        <v>28.564384121810562</v>
      </c>
      <c r="AA27" s="85">
        <f t="shared" si="11"/>
        <v>32.067083576852674</v>
      </c>
      <c r="AB27" s="86">
        <v>144</v>
      </c>
      <c r="AC27" s="86">
        <v>323</v>
      </c>
      <c r="AD27" s="87">
        <f t="shared" si="12"/>
        <v>9.4125201682854023</v>
      </c>
      <c r="AE27" s="87">
        <f t="shared" si="13"/>
        <v>20.510233654105768</v>
      </c>
      <c r="AF27" s="88">
        <f t="shared" si="14"/>
        <v>5.6155676012946998</v>
      </c>
      <c r="AG27" s="88">
        <f t="shared" si="15"/>
        <v>11.086702821445733</v>
      </c>
      <c r="AH27" s="79">
        <v>25</v>
      </c>
      <c r="AI27" s="79">
        <v>56</v>
      </c>
      <c r="AJ27" s="79">
        <f t="shared" si="16"/>
        <v>0.97492493078032993</v>
      </c>
      <c r="AK27" s="79">
        <f t="shared" si="17"/>
        <v>1.9221528111484865</v>
      </c>
      <c r="AL27" s="89">
        <v>39</v>
      </c>
      <c r="AM27" s="90">
        <v>0</v>
      </c>
      <c r="AN27" s="89">
        <f t="shared" si="18"/>
        <v>1.5208828920173147</v>
      </c>
      <c r="AO27" s="89">
        <f t="shared" si="19"/>
        <v>0</v>
      </c>
      <c r="AP27" s="89">
        <f t="shared" si="20"/>
        <v>2.549224212243963</v>
      </c>
      <c r="AQ27" s="89">
        <f t="shared" si="21"/>
        <v>0</v>
      </c>
      <c r="AR27" s="79">
        <v>39.88165680473373</v>
      </c>
      <c r="AT27" s="84">
        <v>1690</v>
      </c>
      <c r="AU27" s="84">
        <v>1095</v>
      </c>
      <c r="AV27" s="79">
        <f t="shared" si="22"/>
        <v>110.46638253057174</v>
      </c>
      <c r="AW27" s="79">
        <f t="shared" si="23"/>
        <v>69.531597062680547</v>
      </c>
      <c r="AX27" s="91">
        <v>1225</v>
      </c>
      <c r="AY27" s="91">
        <v>1052</v>
      </c>
      <c r="AZ27" s="91">
        <f t="shared" si="24"/>
        <v>80.071786153816788</v>
      </c>
      <c r="BA27" s="91">
        <f t="shared" si="25"/>
        <v>66.801132520493084</v>
      </c>
      <c r="BB27" s="84">
        <v>857</v>
      </c>
      <c r="BC27" s="84">
        <v>694</v>
      </c>
      <c r="BD27" s="79">
        <f t="shared" si="26"/>
        <v>56.017567945976317</v>
      </c>
      <c r="BE27" s="79">
        <f t="shared" si="27"/>
        <v>44.068427727397534</v>
      </c>
      <c r="BF27" s="92">
        <v>473753352</v>
      </c>
      <c r="BG27" s="92">
        <v>444796334</v>
      </c>
      <c r="BH27" s="92">
        <f t="shared" si="28"/>
        <v>309.66756808977874</v>
      </c>
      <c r="BI27" s="79">
        <f t="shared" si="29"/>
        <v>282.44200429813219</v>
      </c>
      <c r="BJ27" s="93">
        <v>70</v>
      </c>
      <c r="BK27" s="93">
        <v>58</v>
      </c>
      <c r="BL27" s="93">
        <f t="shared" si="30"/>
        <v>4.5755306373609592</v>
      </c>
      <c r="BM27" s="93">
        <f t="shared" si="31"/>
        <v>3.6829521731830788</v>
      </c>
      <c r="BN27" s="94">
        <v>966</v>
      </c>
      <c r="BO27" s="94">
        <v>651</v>
      </c>
      <c r="BP27" s="94">
        <f t="shared" si="32"/>
        <v>63.142322795581244</v>
      </c>
      <c r="BQ27" s="94">
        <f t="shared" si="33"/>
        <v>41.337963185210079</v>
      </c>
      <c r="BR27" s="83">
        <v>129</v>
      </c>
      <c r="BS27" s="95">
        <v>367</v>
      </c>
      <c r="BT27" s="83">
        <f t="shared" si="34"/>
        <v>8.4320493174223401</v>
      </c>
      <c r="BU27" s="83">
        <f t="shared" si="35"/>
        <v>23.304197371692929</v>
      </c>
      <c r="BV27" s="79">
        <v>60</v>
      </c>
      <c r="BW27" s="79">
        <v>49</v>
      </c>
      <c r="BX27" s="79">
        <f t="shared" si="36"/>
        <v>2.15</v>
      </c>
      <c r="BY27" s="79">
        <f t="shared" si="37"/>
        <v>7.4897959183673466</v>
      </c>
      <c r="BZ27" s="79">
        <v>3320</v>
      </c>
      <c r="CA27" s="79">
        <v>2589</v>
      </c>
      <c r="CB27" s="79">
        <f t="shared" si="38"/>
        <v>55.333333333333336</v>
      </c>
      <c r="CC27" s="79">
        <f t="shared" si="39"/>
        <v>52.836734693877553</v>
      </c>
      <c r="CD27" s="96">
        <v>59464</v>
      </c>
      <c r="CE27" s="96">
        <v>50303</v>
      </c>
      <c r="CF27" s="96">
        <f t="shared" si="40"/>
        <v>5.5832100094174629E-2</v>
      </c>
      <c r="CG27" s="96">
        <f t="shared" si="41"/>
        <v>5.1468103294038128E-2</v>
      </c>
      <c r="CH27" s="79">
        <v>1058</v>
      </c>
      <c r="CI27" s="79">
        <v>1342</v>
      </c>
      <c r="CJ27" s="79">
        <v>3536</v>
      </c>
      <c r="CK27" s="79">
        <v>2849</v>
      </c>
      <c r="CL27" s="79">
        <f t="shared" si="42"/>
        <v>3.3421550094517958</v>
      </c>
      <c r="CM27" s="79">
        <f t="shared" si="43"/>
        <v>2.122950819672131</v>
      </c>
      <c r="CN27" s="79">
        <v>242</v>
      </c>
      <c r="CO27" s="79">
        <v>150</v>
      </c>
      <c r="CP27" s="97">
        <f t="shared" si="44"/>
        <v>6.8438914027149328E-2</v>
      </c>
      <c r="CQ27" s="97">
        <f t="shared" si="45"/>
        <v>5.2650052650052653E-2</v>
      </c>
      <c r="CR27" s="97">
        <v>80.578512396694208</v>
      </c>
      <c r="CS27" s="97">
        <v>87.333333333333329</v>
      </c>
      <c r="CT27" s="97">
        <v>195</v>
      </c>
      <c r="CU27" s="97">
        <v>131</v>
      </c>
      <c r="CV27" s="79">
        <v>25341</v>
      </c>
      <c r="CW27" s="97">
        <v>26172</v>
      </c>
      <c r="CX27" s="98">
        <f t="shared" si="67"/>
        <v>0.7695039659050551</v>
      </c>
      <c r="CY27" s="98">
        <f t="shared" si="46"/>
        <v>0.50053492281827905</v>
      </c>
      <c r="CZ27" s="93">
        <v>3014</v>
      </c>
      <c r="DA27" s="93">
        <v>2451</v>
      </c>
      <c r="DB27" s="93">
        <v>195</v>
      </c>
      <c r="DC27" s="93">
        <v>131</v>
      </c>
      <c r="DD27" s="93">
        <f t="shared" si="47"/>
        <v>15.456410256410257</v>
      </c>
      <c r="DE27" s="93">
        <f t="shared" si="48"/>
        <v>18.709923664122137</v>
      </c>
      <c r="DF27" s="93">
        <f t="shared" si="49"/>
        <v>6.4698075646980753</v>
      </c>
      <c r="DG27" s="93">
        <f t="shared" si="50"/>
        <v>5.3447572419420641</v>
      </c>
      <c r="DH27" s="99">
        <v>1280</v>
      </c>
      <c r="DI27" s="99">
        <v>911</v>
      </c>
      <c r="DJ27" s="100">
        <v>12400</v>
      </c>
      <c r="DK27" s="99">
        <v>12652</v>
      </c>
      <c r="DL27" s="99">
        <f t="shared" si="51"/>
        <v>10.32258064516129</v>
      </c>
      <c r="DM27" s="99">
        <f t="shared" si="52"/>
        <v>7.2004426177679415</v>
      </c>
      <c r="DN27" s="101">
        <v>207</v>
      </c>
      <c r="DO27" s="101">
        <v>81</v>
      </c>
      <c r="DP27" s="94">
        <v>467</v>
      </c>
      <c r="DQ27" s="94">
        <v>1037</v>
      </c>
      <c r="DR27" s="94">
        <f t="shared" si="53"/>
        <v>44.325481798715202</v>
      </c>
      <c r="DS27" s="94">
        <f t="shared" si="54"/>
        <v>7.8109932497589201</v>
      </c>
      <c r="DT27" s="102">
        <v>3024</v>
      </c>
      <c r="DU27" s="83">
        <v>2095.92</v>
      </c>
      <c r="DV27" s="83">
        <f t="shared" si="55"/>
        <v>97.864077669902912</v>
      </c>
      <c r="DW27" s="83">
        <f t="shared" si="56"/>
        <v>68.69616519174042</v>
      </c>
      <c r="DX27" s="79">
        <v>643</v>
      </c>
      <c r="DY27" s="79">
        <v>738</v>
      </c>
      <c r="DZ27" s="58">
        <f t="shared" si="57"/>
        <v>2.6570247933884299</v>
      </c>
      <c r="EA27" s="58">
        <f t="shared" si="58"/>
        <v>4.92</v>
      </c>
      <c r="EB27" s="105">
        <v>142</v>
      </c>
      <c r="EC27" s="106">
        <v>143</v>
      </c>
      <c r="ED27" s="106">
        <v>2010</v>
      </c>
      <c r="EE27" s="106">
        <v>2058</v>
      </c>
      <c r="EF27" s="71">
        <f t="shared" si="59"/>
        <v>7.0646766169154232E-2</v>
      </c>
      <c r="EG27" s="71">
        <f t="shared" si="60"/>
        <v>6.9484936831875607E-2</v>
      </c>
      <c r="EH27" s="83">
        <v>3090</v>
      </c>
      <c r="EI27" s="83">
        <v>3051</v>
      </c>
      <c r="EJ27" s="64">
        <f t="shared" si="61"/>
        <v>1.5373134328358209</v>
      </c>
      <c r="EK27" s="64">
        <f t="shared" si="62"/>
        <v>1.4825072886297377</v>
      </c>
      <c r="EL27" s="83">
        <f t="shared" si="63"/>
        <v>4.5954692556634306E-2</v>
      </c>
      <c r="EM27" s="83">
        <f t="shared" si="64"/>
        <v>4.686987872828581E-2</v>
      </c>
      <c r="EN27" s="159">
        <v>91.096242562479802</v>
      </c>
      <c r="EO27" s="160">
        <v>88.508746075478996</v>
      </c>
      <c r="EP27" s="162">
        <f t="shared" si="65"/>
        <v>5.2338701533571967</v>
      </c>
      <c r="EQ27" s="162">
        <f t="shared" si="66"/>
        <v>4.241816830817946</v>
      </c>
    </row>
    <row r="28" spans="1:147">
      <c r="A28" s="72" t="s">
        <v>81</v>
      </c>
      <c r="B28" s="72">
        <v>2728207.6</v>
      </c>
      <c r="C28" s="73">
        <v>2753477.9</v>
      </c>
      <c r="D28" s="74">
        <v>17741</v>
      </c>
      <c r="E28" s="74">
        <v>11857</v>
      </c>
      <c r="F28" s="75">
        <f t="shared" si="0"/>
        <v>650.28042587374955</v>
      </c>
      <c r="G28" s="75">
        <f t="shared" si="1"/>
        <v>430.61903638304125</v>
      </c>
      <c r="H28" s="76">
        <v>1632</v>
      </c>
      <c r="I28" s="76">
        <v>1644</v>
      </c>
      <c r="J28" s="77">
        <f t="shared" si="2"/>
        <v>59.819494674818735</v>
      </c>
      <c r="K28" s="77">
        <f t="shared" si="3"/>
        <v>59.706308156677061</v>
      </c>
      <c r="L28" s="78">
        <v>711129511.28999996</v>
      </c>
      <c r="M28" s="79">
        <v>749586180.07000005</v>
      </c>
      <c r="N28" s="79">
        <f t="shared" si="4"/>
        <v>260.65813733896204</v>
      </c>
      <c r="O28" s="79">
        <f t="shared" si="5"/>
        <v>272.23250278130075</v>
      </c>
      <c r="P28" s="74">
        <v>196</v>
      </c>
      <c r="Q28" s="74">
        <v>197</v>
      </c>
      <c r="R28" s="80">
        <f t="shared" si="6"/>
        <v>7.1842040173189163</v>
      </c>
      <c r="S28" s="80">
        <f t="shared" si="7"/>
        <v>7.154588021207652</v>
      </c>
      <c r="T28" s="83">
        <v>52</v>
      </c>
      <c r="U28" s="82">
        <v>52</v>
      </c>
      <c r="V28" s="83">
        <f t="shared" si="8"/>
        <v>20.967741935483872</v>
      </c>
      <c r="W28" s="83">
        <f t="shared" si="9"/>
        <v>20.883534136546185</v>
      </c>
      <c r="X28" s="84">
        <v>1137</v>
      </c>
      <c r="Y28" s="84">
        <v>1144</v>
      </c>
      <c r="Z28" s="85">
        <f t="shared" si="10"/>
        <v>41.675714120875547</v>
      </c>
      <c r="AA28" s="85">
        <f t="shared" si="11"/>
        <v>41.547455310972353</v>
      </c>
      <c r="AB28" s="86">
        <v>226</v>
      </c>
      <c r="AC28" s="86">
        <v>236</v>
      </c>
      <c r="AD28" s="87">
        <f t="shared" si="12"/>
        <v>8.2838270811942607</v>
      </c>
      <c r="AE28" s="87">
        <f t="shared" si="13"/>
        <v>8.5709785431726182</v>
      </c>
      <c r="AF28" s="88">
        <f t="shared" si="14"/>
        <v>12.738853503184714</v>
      </c>
      <c r="AG28" s="88">
        <f t="shared" si="15"/>
        <v>19.903854263304378</v>
      </c>
      <c r="AH28" s="79">
        <v>65</v>
      </c>
      <c r="AI28" s="79">
        <v>47</v>
      </c>
      <c r="AJ28" s="79">
        <f t="shared" si="16"/>
        <v>3.6638295473761344</v>
      </c>
      <c r="AK28" s="79">
        <f t="shared" si="17"/>
        <v>3.9639031795563806</v>
      </c>
      <c r="AL28" s="89">
        <v>406</v>
      </c>
      <c r="AM28" s="90">
        <v>390</v>
      </c>
      <c r="AN28" s="89">
        <f t="shared" si="18"/>
        <v>22.884843018995547</v>
      </c>
      <c r="AO28" s="89">
        <f t="shared" si="19"/>
        <v>32.891962553765708</v>
      </c>
      <c r="AP28" s="89">
        <f t="shared" si="20"/>
        <v>14.881565464446327</v>
      </c>
      <c r="AQ28" s="89">
        <f t="shared" si="21"/>
        <v>14.163905219649665</v>
      </c>
      <c r="AT28" s="84">
        <v>3320</v>
      </c>
      <c r="AU28" s="84">
        <v>3423</v>
      </c>
      <c r="AV28" s="79">
        <f t="shared" si="22"/>
        <v>121.69161906887143</v>
      </c>
      <c r="AW28" s="79">
        <f t="shared" si="23"/>
        <v>124.31550658169438</v>
      </c>
      <c r="AX28" s="91">
        <v>3156</v>
      </c>
      <c r="AY28" s="91">
        <v>3099</v>
      </c>
      <c r="AZ28" s="91">
        <f t="shared" si="24"/>
        <v>115.68034631968622</v>
      </c>
      <c r="BA28" s="91">
        <f t="shared" si="25"/>
        <v>112.54856993767773</v>
      </c>
      <c r="BB28" s="84">
        <v>2971</v>
      </c>
      <c r="BC28" s="84">
        <v>2934</v>
      </c>
      <c r="BD28" s="79">
        <f t="shared" si="26"/>
        <v>108.89933742578826</v>
      </c>
      <c r="BE28" s="79">
        <f t="shared" si="27"/>
        <v>106.55614849859518</v>
      </c>
      <c r="BF28" s="92">
        <v>841707836.05999994</v>
      </c>
      <c r="BG28" s="92">
        <v>897340793.20000005</v>
      </c>
      <c r="BH28" s="92">
        <f t="shared" si="28"/>
        <v>308.52044985872772</v>
      </c>
      <c r="BI28" s="79">
        <f t="shared" si="29"/>
        <v>325.89358832333465</v>
      </c>
      <c r="BJ28" s="93">
        <v>77</v>
      </c>
      <c r="BK28" s="93">
        <v>70</v>
      </c>
      <c r="BL28" s="93">
        <f t="shared" si="30"/>
        <v>2.8223658639467173</v>
      </c>
      <c r="BM28" s="93">
        <f t="shared" si="31"/>
        <v>2.542239398398658</v>
      </c>
      <c r="BN28" s="94">
        <v>1213</v>
      </c>
      <c r="BO28" s="94">
        <v>1203</v>
      </c>
      <c r="BP28" s="94">
        <f t="shared" si="32"/>
        <v>44.461425882693085</v>
      </c>
      <c r="BQ28" s="94">
        <f t="shared" si="33"/>
        <v>43.69019994676551</v>
      </c>
      <c r="BR28" s="83">
        <v>90</v>
      </c>
      <c r="BS28" s="95">
        <v>91</v>
      </c>
      <c r="BT28" s="83">
        <f t="shared" si="34"/>
        <v>3.2988691916260335</v>
      </c>
      <c r="BU28" s="83">
        <f t="shared" si="35"/>
        <v>3.3049112179182556</v>
      </c>
      <c r="BV28" s="79">
        <v>59</v>
      </c>
      <c r="BW28" s="79">
        <v>55</v>
      </c>
      <c r="BX28" s="79">
        <f t="shared" si="36"/>
        <v>1.5254237288135593</v>
      </c>
      <c r="BY28" s="79">
        <f t="shared" si="37"/>
        <v>1.6545454545454545</v>
      </c>
      <c r="BZ28" s="79">
        <v>1790</v>
      </c>
      <c r="CA28" s="79">
        <v>2037</v>
      </c>
      <c r="CB28" s="79">
        <f t="shared" si="38"/>
        <v>30.338983050847457</v>
      </c>
      <c r="CC28" s="79">
        <f t="shared" si="39"/>
        <v>37.036363636363639</v>
      </c>
      <c r="CD28" s="96">
        <v>37172</v>
      </c>
      <c r="CE28" s="96">
        <v>30981</v>
      </c>
      <c r="CF28" s="96">
        <f t="shared" si="40"/>
        <v>4.8154524911223504E-2</v>
      </c>
      <c r="CG28" s="96">
        <f t="shared" si="41"/>
        <v>6.5749975791614221E-2</v>
      </c>
      <c r="CH28" s="79">
        <v>912</v>
      </c>
      <c r="CI28" s="79">
        <v>975</v>
      </c>
      <c r="CJ28" s="79">
        <v>2273</v>
      </c>
      <c r="CK28" s="79">
        <v>2525</v>
      </c>
      <c r="CL28" s="79">
        <f t="shared" si="42"/>
        <v>2.4923245614035086</v>
      </c>
      <c r="CM28" s="79">
        <f t="shared" si="43"/>
        <v>2.5897435897435899</v>
      </c>
      <c r="CN28" s="79">
        <v>930</v>
      </c>
      <c r="CO28" s="79">
        <v>984</v>
      </c>
      <c r="CP28" s="97">
        <f t="shared" si="44"/>
        <v>0.409150901891773</v>
      </c>
      <c r="CQ28" s="97">
        <f t="shared" si="45"/>
        <v>0.38970297029702972</v>
      </c>
      <c r="CR28" s="97">
        <v>65.806451612903231</v>
      </c>
      <c r="CS28" s="97">
        <v>67.276422764227632</v>
      </c>
      <c r="CT28" s="97">
        <v>612</v>
      </c>
      <c r="CU28" s="97">
        <v>662</v>
      </c>
      <c r="CV28" s="79">
        <v>39279</v>
      </c>
      <c r="CW28" s="97">
        <v>11762</v>
      </c>
      <c r="CX28" s="98">
        <f t="shared" si="67"/>
        <v>1.5580844726189567</v>
      </c>
      <c r="CY28" s="98">
        <f t="shared" si="46"/>
        <v>5.6282945077367792</v>
      </c>
      <c r="CZ28" s="93">
        <v>4228</v>
      </c>
      <c r="DA28" s="93">
        <v>4135</v>
      </c>
      <c r="DB28" s="93">
        <v>612</v>
      </c>
      <c r="DC28" s="93">
        <v>662</v>
      </c>
      <c r="DD28" s="93">
        <f t="shared" si="47"/>
        <v>6.9084967320261441</v>
      </c>
      <c r="DE28" s="93">
        <f t="shared" si="48"/>
        <v>6.2462235649546827</v>
      </c>
      <c r="DF28" s="93">
        <f t="shared" si="49"/>
        <v>14.474929044465469</v>
      </c>
      <c r="DG28" s="93">
        <f t="shared" si="50"/>
        <v>16.009673518742442</v>
      </c>
      <c r="DH28" s="99">
        <v>1351</v>
      </c>
      <c r="DI28" s="99">
        <v>1029</v>
      </c>
      <c r="DJ28" s="100">
        <v>4616</v>
      </c>
      <c r="DK28" s="99">
        <v>6033</v>
      </c>
      <c r="DL28" s="99">
        <f t="shared" si="51"/>
        <v>29.267764298093589</v>
      </c>
      <c r="DM28" s="99">
        <f t="shared" si="52"/>
        <v>17.05619094977623</v>
      </c>
      <c r="DN28" s="101">
        <v>257</v>
      </c>
      <c r="DO28" s="107">
        <v>1057</v>
      </c>
      <c r="DP28" s="94">
        <v>326</v>
      </c>
      <c r="DQ28" s="94">
        <v>718</v>
      </c>
      <c r="DR28" s="94">
        <f t="shared" si="53"/>
        <v>78.834355828220865</v>
      </c>
      <c r="DS28" s="94">
        <f t="shared" si="54"/>
        <v>147.21448467966573</v>
      </c>
      <c r="DT28" s="102">
        <v>2087</v>
      </c>
      <c r="DU28" s="83">
        <v>1192.32</v>
      </c>
      <c r="DV28" s="83">
        <f t="shared" si="55"/>
        <v>62.823600240818784</v>
      </c>
      <c r="DW28" s="83">
        <f t="shared" si="56"/>
        <v>40.172506738544477</v>
      </c>
      <c r="DX28" s="79">
        <v>1342</v>
      </c>
      <c r="DY28" s="79">
        <v>1155</v>
      </c>
      <c r="DZ28" s="58">
        <f t="shared" si="57"/>
        <v>1.4430107526881721</v>
      </c>
      <c r="EA28" s="58">
        <f t="shared" si="58"/>
        <v>1.1737804878048781</v>
      </c>
      <c r="EB28" s="105">
        <v>920</v>
      </c>
      <c r="EC28" s="106">
        <v>906</v>
      </c>
      <c r="ED28" s="106">
        <v>3474</v>
      </c>
      <c r="EE28" s="106">
        <v>2861</v>
      </c>
      <c r="EF28" s="71">
        <f t="shared" si="59"/>
        <v>0.26482440990213013</v>
      </c>
      <c r="EG28" s="71">
        <f t="shared" si="60"/>
        <v>0.31667249213561693</v>
      </c>
      <c r="EH28" s="83">
        <v>3322</v>
      </c>
      <c r="EI28" s="83">
        <v>2968</v>
      </c>
      <c r="EJ28" s="64">
        <f t="shared" si="61"/>
        <v>0.95624640184225673</v>
      </c>
      <c r="EK28" s="64">
        <f t="shared" si="62"/>
        <v>1.0373995106606082</v>
      </c>
      <c r="EL28" s="83">
        <f t="shared" si="63"/>
        <v>0.2769416014449127</v>
      </c>
      <c r="EM28" s="83">
        <f t="shared" si="64"/>
        <v>0.30525606469002697</v>
      </c>
      <c r="EN28" s="159">
        <v>96.456794242409799</v>
      </c>
      <c r="EO28" s="160">
        <v>93.567660479972204</v>
      </c>
      <c r="EP28" s="162">
        <f t="shared" si="65"/>
        <v>4.2401592283404757</v>
      </c>
      <c r="EQ28" s="162">
        <f t="shared" si="66"/>
        <v>4.0875058389855878</v>
      </c>
    </row>
    <row r="29" spans="1:147">
      <c r="A29" s="72" t="s">
        <v>82</v>
      </c>
      <c r="B29" s="72">
        <v>2958690.7</v>
      </c>
      <c r="C29" s="73">
        <v>2984571.5</v>
      </c>
      <c r="D29" s="74">
        <v>35231</v>
      </c>
      <c r="E29" s="74">
        <v>31665</v>
      </c>
      <c r="F29" s="75">
        <f t="shared" si="0"/>
        <v>1190.7631980591955</v>
      </c>
      <c r="G29" s="75">
        <f t="shared" si="1"/>
        <v>1060.956321535604</v>
      </c>
      <c r="H29" s="76">
        <v>2177</v>
      </c>
      <c r="I29" s="76">
        <v>2234</v>
      </c>
      <c r="J29" s="77">
        <f t="shared" si="2"/>
        <v>73.579843949217121</v>
      </c>
      <c r="K29" s="77">
        <f t="shared" si="3"/>
        <v>74.851616052756654</v>
      </c>
      <c r="L29" s="78">
        <v>27390140.449999999</v>
      </c>
      <c r="M29" s="79">
        <v>26726708</v>
      </c>
      <c r="N29" s="79">
        <f t="shared" si="4"/>
        <v>9.2575207168495162</v>
      </c>
      <c r="O29" s="79">
        <f t="shared" si="5"/>
        <v>8.9549565155333024</v>
      </c>
      <c r="P29" s="74">
        <v>77</v>
      </c>
      <c r="Q29" s="74">
        <v>78</v>
      </c>
      <c r="R29" s="80">
        <f t="shared" si="6"/>
        <v>2.6025025191041427</v>
      </c>
      <c r="S29" s="80">
        <f t="shared" si="7"/>
        <v>2.6134404888607965</v>
      </c>
      <c r="T29" s="83">
        <v>43</v>
      </c>
      <c r="U29" s="82">
        <v>56</v>
      </c>
      <c r="V29" s="83">
        <f t="shared" si="8"/>
        <v>35.833333333333336</v>
      </c>
      <c r="W29" s="83">
        <f t="shared" si="9"/>
        <v>41.791044776119406</v>
      </c>
      <c r="X29" s="84">
        <v>485</v>
      </c>
      <c r="Y29" s="84">
        <v>535</v>
      </c>
      <c r="Z29" s="85">
        <f t="shared" si="10"/>
        <v>16.392385996954665</v>
      </c>
      <c r="AA29" s="85">
        <f t="shared" si="11"/>
        <v>17.925521301801616</v>
      </c>
      <c r="AB29" s="86">
        <v>230</v>
      </c>
      <c r="AC29" s="86">
        <v>229</v>
      </c>
      <c r="AD29" s="87">
        <f t="shared" si="12"/>
        <v>7.7737088232980893</v>
      </c>
      <c r="AE29" s="87">
        <f t="shared" si="13"/>
        <v>7.6727932301169535</v>
      </c>
      <c r="AF29" s="88">
        <f t="shared" si="14"/>
        <v>6.5283415174136419</v>
      </c>
      <c r="AG29" s="88">
        <f t="shared" si="15"/>
        <v>7.2319595768198326</v>
      </c>
      <c r="AH29" s="79">
        <v>10</v>
      </c>
      <c r="AI29" s="79">
        <v>100</v>
      </c>
      <c r="AJ29" s="79">
        <f t="shared" si="16"/>
        <v>0.28384093553972356</v>
      </c>
      <c r="AK29" s="79">
        <f t="shared" si="17"/>
        <v>3.1580609505763464</v>
      </c>
      <c r="AL29" s="89">
        <v>6</v>
      </c>
      <c r="AM29" s="90">
        <v>24</v>
      </c>
      <c r="AN29" s="89">
        <f t="shared" si="18"/>
        <v>0.17030456132383412</v>
      </c>
      <c r="AO29" s="89">
        <f t="shared" si="19"/>
        <v>0.75793462813832313</v>
      </c>
      <c r="AP29" s="89">
        <f t="shared" si="20"/>
        <v>0.20279240408603708</v>
      </c>
      <c r="AQ29" s="89">
        <f t="shared" si="21"/>
        <v>0.80413553503409119</v>
      </c>
      <c r="AS29" s="79">
        <v>29.084158415841582</v>
      </c>
      <c r="AT29" s="84">
        <v>729</v>
      </c>
      <c r="AU29" s="84">
        <v>808</v>
      </c>
      <c r="AV29" s="79">
        <f t="shared" si="22"/>
        <v>24.639277096453505</v>
      </c>
      <c r="AW29" s="79">
        <f t="shared" si="23"/>
        <v>27.072563012814403</v>
      </c>
      <c r="AX29" s="91">
        <v>640</v>
      </c>
      <c r="AY29" s="91">
        <v>788</v>
      </c>
      <c r="AZ29" s="91">
        <f t="shared" si="24"/>
        <v>21.63118976917729</v>
      </c>
      <c r="BA29" s="91">
        <f t="shared" si="25"/>
        <v>26.402450066952657</v>
      </c>
      <c r="BB29" s="84">
        <v>612</v>
      </c>
      <c r="BC29" s="84">
        <v>766</v>
      </c>
      <c r="BD29" s="79">
        <f t="shared" si="26"/>
        <v>20.684825216775785</v>
      </c>
      <c r="BE29" s="79">
        <f t="shared" si="27"/>
        <v>25.665325826504745</v>
      </c>
      <c r="BF29" s="92">
        <v>476355340</v>
      </c>
      <c r="BG29" s="92">
        <v>491885077</v>
      </c>
      <c r="BH29" s="92">
        <f t="shared" si="28"/>
        <v>161.00207432970265</v>
      </c>
      <c r="BI29" s="79">
        <f t="shared" si="29"/>
        <v>164.80927898695006</v>
      </c>
      <c r="BJ29" s="93">
        <v>179</v>
      </c>
      <c r="BK29" s="93">
        <v>172</v>
      </c>
      <c r="BL29" s="93">
        <f t="shared" si="30"/>
        <v>6.0499733885667739</v>
      </c>
      <c r="BM29" s="93">
        <f t="shared" si="31"/>
        <v>5.7629713344109872</v>
      </c>
      <c r="BN29" s="94">
        <v>1235</v>
      </c>
      <c r="BO29" s="94">
        <v>1235</v>
      </c>
      <c r="BP29" s="94">
        <f t="shared" si="32"/>
        <v>41.741436507709302</v>
      </c>
      <c r="BQ29" s="94">
        <f t="shared" si="33"/>
        <v>41.379474406962608</v>
      </c>
      <c r="BR29" s="83">
        <v>132</v>
      </c>
      <c r="BS29" s="95">
        <v>134</v>
      </c>
      <c r="BT29" s="83">
        <f t="shared" si="34"/>
        <v>4.4614328898928166</v>
      </c>
      <c r="BU29" s="83">
        <f t="shared" si="35"/>
        <v>4.4897567372736757</v>
      </c>
      <c r="BV29" s="79">
        <v>164</v>
      </c>
      <c r="BW29" s="79">
        <v>157</v>
      </c>
      <c r="BX29" s="79">
        <f t="shared" si="36"/>
        <v>0.80487804878048785</v>
      </c>
      <c r="BY29" s="79">
        <f t="shared" si="37"/>
        <v>0.85350318471337583</v>
      </c>
      <c r="BZ29" s="79">
        <v>8457</v>
      </c>
      <c r="CA29" s="79">
        <v>6688</v>
      </c>
      <c r="CB29" s="79">
        <f t="shared" si="38"/>
        <v>51.56707317073171</v>
      </c>
      <c r="CC29" s="79">
        <f t="shared" si="39"/>
        <v>42.598726114649679</v>
      </c>
      <c r="CD29" s="96">
        <v>65248</v>
      </c>
      <c r="CE29" s="96">
        <v>58908</v>
      </c>
      <c r="CF29" s="96">
        <f t="shared" si="40"/>
        <v>0.12961316821971555</v>
      </c>
      <c r="CG29" s="96">
        <f t="shared" si="41"/>
        <v>0.11353296665987642</v>
      </c>
      <c r="CH29" s="79">
        <v>8451</v>
      </c>
      <c r="CI29" s="79">
        <v>9819</v>
      </c>
      <c r="CJ29" s="79">
        <v>10175</v>
      </c>
      <c r="CK29" s="79">
        <v>7703</v>
      </c>
      <c r="CL29" s="79">
        <f t="shared" si="42"/>
        <v>1.2039995266832328</v>
      </c>
      <c r="CM29" s="79">
        <f t="shared" si="43"/>
        <v>0.78449943986149306</v>
      </c>
      <c r="CN29" s="79">
        <v>4927</v>
      </c>
      <c r="CO29" s="79">
        <v>4844</v>
      </c>
      <c r="CP29" s="97">
        <f t="shared" si="44"/>
        <v>0.48422604422604421</v>
      </c>
      <c r="CQ29" s="97">
        <f t="shared" si="45"/>
        <v>0.62884590419317155</v>
      </c>
      <c r="CR29" s="97">
        <v>91.516135579460126</v>
      </c>
      <c r="CS29" s="97">
        <v>88.666391412056157</v>
      </c>
      <c r="CT29" s="97">
        <v>4509</v>
      </c>
      <c r="CU29" s="97">
        <v>4295</v>
      </c>
      <c r="CV29" s="79">
        <v>70130</v>
      </c>
      <c r="CW29" s="97">
        <v>31540</v>
      </c>
      <c r="CX29" s="98">
        <f t="shared" si="67"/>
        <v>6.4294880935405674</v>
      </c>
      <c r="CY29" s="98">
        <f t="shared" si="46"/>
        <v>13.617628408370324</v>
      </c>
      <c r="CZ29" s="93">
        <v>7695</v>
      </c>
      <c r="DA29" s="93">
        <v>5772</v>
      </c>
      <c r="DB29" s="93">
        <v>4509</v>
      </c>
      <c r="DC29" s="93">
        <v>4295</v>
      </c>
      <c r="DD29" s="93">
        <f t="shared" si="47"/>
        <v>1.7065868263473054</v>
      </c>
      <c r="DE29" s="93">
        <f t="shared" si="48"/>
        <v>1.3438882421420255</v>
      </c>
      <c r="DF29" s="93">
        <f t="shared" si="49"/>
        <v>58.596491228070178</v>
      </c>
      <c r="DG29" s="93">
        <f t="shared" si="50"/>
        <v>74.410949410949414</v>
      </c>
      <c r="DH29" s="99">
        <v>2789</v>
      </c>
      <c r="DI29" s="99">
        <v>2046</v>
      </c>
      <c r="DJ29" s="100">
        <v>12807</v>
      </c>
      <c r="DK29" s="99">
        <v>9326</v>
      </c>
      <c r="DL29" s="99">
        <f t="shared" si="51"/>
        <v>21.777153119387833</v>
      </c>
      <c r="DM29" s="99">
        <f t="shared" si="52"/>
        <v>21.938666094788761</v>
      </c>
      <c r="DN29" s="101">
        <v>432</v>
      </c>
      <c r="DO29" s="101">
        <v>231</v>
      </c>
      <c r="DP29" s="94">
        <v>1371</v>
      </c>
      <c r="DQ29" s="94">
        <v>2789</v>
      </c>
      <c r="DR29" s="94">
        <f t="shared" si="53"/>
        <v>31.50984682713348</v>
      </c>
      <c r="DS29" s="94">
        <f t="shared" si="54"/>
        <v>8.2825385442811044</v>
      </c>
      <c r="DT29" s="102">
        <v>5461</v>
      </c>
      <c r="DU29" s="83">
        <v>2517.8399999999997</v>
      </c>
      <c r="DV29" s="83">
        <f t="shared" si="55"/>
        <v>60.603706580845632</v>
      </c>
      <c r="DW29" s="83">
        <f t="shared" si="56"/>
        <v>35.572760666855039</v>
      </c>
      <c r="DX29" s="79">
        <v>2430</v>
      </c>
      <c r="DY29" s="79">
        <v>2390</v>
      </c>
      <c r="DZ29" s="58">
        <f t="shared" si="57"/>
        <v>0.49320073066774911</v>
      </c>
      <c r="EA29" s="58">
        <f t="shared" si="58"/>
        <v>0.49339388934764655</v>
      </c>
      <c r="EB29" s="105">
        <v>803</v>
      </c>
      <c r="EC29" s="106">
        <v>806</v>
      </c>
      <c r="ED29" s="106">
        <v>6485</v>
      </c>
      <c r="EE29" s="106">
        <v>6544</v>
      </c>
      <c r="EF29" s="71">
        <f t="shared" si="59"/>
        <v>0.1238242097147263</v>
      </c>
      <c r="EG29" s="71">
        <f t="shared" si="60"/>
        <v>0.12316625916870416</v>
      </c>
      <c r="EH29" s="83">
        <v>9011</v>
      </c>
      <c r="EI29" s="83">
        <v>7078</v>
      </c>
      <c r="EJ29" s="64">
        <f t="shared" si="61"/>
        <v>1.3895142636854279</v>
      </c>
      <c r="EK29" s="64">
        <f t="shared" si="62"/>
        <v>1.081601466992665</v>
      </c>
      <c r="EL29" s="83">
        <f t="shared" si="63"/>
        <v>8.911330595938298E-2</v>
      </c>
      <c r="EM29" s="83">
        <f t="shared" si="64"/>
        <v>0.11387397569935009</v>
      </c>
      <c r="EN29" s="159">
        <v>92.268040352890495</v>
      </c>
      <c r="EO29" s="160">
        <v>92.287026192677104</v>
      </c>
      <c r="EP29" s="162">
        <f t="shared" si="65"/>
        <v>0.73110682942212546</v>
      </c>
      <c r="EQ29" s="162">
        <f t="shared" si="66"/>
        <v>0.88463117961666049</v>
      </c>
    </row>
    <row r="30" spans="1:147">
      <c r="A30" s="72" t="s">
        <v>83</v>
      </c>
      <c r="B30" s="72">
        <v>2892464.4</v>
      </c>
      <c r="C30" s="73">
        <v>2932821.2</v>
      </c>
      <c r="D30" s="74">
        <v>31182</v>
      </c>
      <c r="E30" s="74">
        <v>28659</v>
      </c>
      <c r="F30" s="75">
        <f t="shared" si="0"/>
        <v>1078.04265456128</v>
      </c>
      <c r="G30" s="75">
        <f t="shared" si="1"/>
        <v>977.18197072497958</v>
      </c>
      <c r="H30" s="76">
        <v>2063</v>
      </c>
      <c r="I30" s="76">
        <v>2067</v>
      </c>
      <c r="J30" s="77">
        <f t="shared" si="2"/>
        <v>71.323263304467986</v>
      </c>
      <c r="K30" s="77">
        <f t="shared" si="3"/>
        <v>70.47821394635308</v>
      </c>
      <c r="L30" s="78">
        <v>926877416</v>
      </c>
      <c r="M30" s="79">
        <v>947697717.12</v>
      </c>
      <c r="N30" s="79">
        <f t="shared" si="4"/>
        <v>320.44557436903978</v>
      </c>
      <c r="O30" s="79">
        <f t="shared" si="5"/>
        <v>323.13518366547538</v>
      </c>
      <c r="P30" s="74">
        <v>96</v>
      </c>
      <c r="Q30" s="74">
        <v>100</v>
      </c>
      <c r="R30" s="80">
        <f t="shared" si="6"/>
        <v>3.3189691115990918</v>
      </c>
      <c r="S30" s="80">
        <f t="shared" si="7"/>
        <v>3.4096862093059062</v>
      </c>
      <c r="T30" s="83">
        <v>16</v>
      </c>
      <c r="U30" s="82">
        <v>15</v>
      </c>
      <c r="V30" s="83">
        <f t="shared" si="8"/>
        <v>14.285714285714286</v>
      </c>
      <c r="W30" s="83">
        <f t="shared" si="9"/>
        <v>13.043478260869565</v>
      </c>
      <c r="X30" s="84">
        <v>620</v>
      </c>
      <c r="Y30" s="84">
        <v>483</v>
      </c>
      <c r="Z30" s="85">
        <f t="shared" si="10"/>
        <v>21.435008845744136</v>
      </c>
      <c r="AA30" s="85">
        <f t="shared" si="11"/>
        <v>16.468784390947526</v>
      </c>
      <c r="AB30" s="86">
        <v>80</v>
      </c>
      <c r="AC30" s="86">
        <v>67</v>
      </c>
      <c r="AD30" s="87">
        <f t="shared" si="12"/>
        <v>2.7658075929992432</v>
      </c>
      <c r="AE30" s="87">
        <f t="shared" si="13"/>
        <v>2.284489760234957</v>
      </c>
      <c r="AF30" s="88">
        <f t="shared" si="14"/>
        <v>2.5655827079725482</v>
      </c>
      <c r="AG30" s="88">
        <f t="shared" si="15"/>
        <v>2.3378345371436549</v>
      </c>
      <c r="AH30" s="79">
        <v>0</v>
      </c>
      <c r="AI30" s="79">
        <v>82</v>
      </c>
      <c r="AJ30" s="79">
        <f t="shared" si="16"/>
        <v>0</v>
      </c>
      <c r="AK30" s="79">
        <f t="shared" si="17"/>
        <v>2.8612303290414878</v>
      </c>
      <c r="AL30" s="89">
        <v>0</v>
      </c>
      <c r="AM30" s="90">
        <v>0</v>
      </c>
      <c r="AN30" s="89">
        <f t="shared" si="18"/>
        <v>0</v>
      </c>
      <c r="AO30" s="89">
        <f t="shared" si="19"/>
        <v>0</v>
      </c>
      <c r="AP30" s="89">
        <f t="shared" si="20"/>
        <v>0</v>
      </c>
      <c r="AQ30" s="89">
        <f t="shared" si="21"/>
        <v>0</v>
      </c>
      <c r="AR30" s="79">
        <v>72.502805836139174</v>
      </c>
      <c r="AS30" s="79">
        <v>26.373626373626376</v>
      </c>
      <c r="AT30" s="84">
        <v>891</v>
      </c>
      <c r="AU30" s="84">
        <v>819</v>
      </c>
      <c r="AV30" s="79">
        <f t="shared" si="22"/>
        <v>30.804182067029075</v>
      </c>
      <c r="AW30" s="79">
        <f t="shared" si="23"/>
        <v>27.925330054215376</v>
      </c>
      <c r="AX30" s="91">
        <v>858</v>
      </c>
      <c r="AY30" s="91">
        <v>819</v>
      </c>
      <c r="AZ30" s="91">
        <f t="shared" si="24"/>
        <v>29.663286434916888</v>
      </c>
      <c r="BA30" s="91">
        <f t="shared" si="25"/>
        <v>27.925330054215376</v>
      </c>
      <c r="BB30" s="84">
        <v>29</v>
      </c>
      <c r="BC30" s="84">
        <v>757</v>
      </c>
      <c r="BD30" s="79">
        <f t="shared" si="26"/>
        <v>1.0026052524622258</v>
      </c>
      <c r="BE30" s="79">
        <f t="shared" si="27"/>
        <v>25.811324604445712</v>
      </c>
      <c r="BF30" s="92">
        <v>698224162</v>
      </c>
      <c r="BG30" s="92">
        <v>758476818</v>
      </c>
      <c r="BH30" s="92">
        <f t="shared" si="28"/>
        <v>241.3942111093917</v>
      </c>
      <c r="BI30" s="79">
        <f t="shared" si="29"/>
        <v>258.61679464128258</v>
      </c>
      <c r="BJ30" s="93">
        <v>89</v>
      </c>
      <c r="BK30" s="93">
        <v>97</v>
      </c>
      <c r="BL30" s="93">
        <f t="shared" si="30"/>
        <v>3.0769609472116586</v>
      </c>
      <c r="BM30" s="93">
        <f t="shared" si="31"/>
        <v>3.307395623026729</v>
      </c>
      <c r="BN30" s="94">
        <v>1238</v>
      </c>
      <c r="BO30" s="94">
        <v>1339</v>
      </c>
      <c r="BP30" s="94">
        <f t="shared" si="32"/>
        <v>42.800872501663292</v>
      </c>
      <c r="BQ30" s="94">
        <f t="shared" si="33"/>
        <v>45.655698342606087</v>
      </c>
      <c r="BR30" s="83">
        <v>255</v>
      </c>
      <c r="BS30" s="95">
        <v>263</v>
      </c>
      <c r="BT30" s="83">
        <f t="shared" si="34"/>
        <v>8.8160117026850884</v>
      </c>
      <c r="BU30" s="83">
        <f t="shared" si="35"/>
        <v>8.9674747304745335</v>
      </c>
      <c r="BV30" s="79">
        <v>70</v>
      </c>
      <c r="BW30" s="79">
        <v>77</v>
      </c>
      <c r="BX30" s="79">
        <f t="shared" si="36"/>
        <v>3.6428571428571428</v>
      </c>
      <c r="BY30" s="79">
        <f t="shared" si="37"/>
        <v>3.4155844155844157</v>
      </c>
      <c r="BZ30" s="79">
        <v>11264</v>
      </c>
      <c r="CA30" s="79">
        <v>9871</v>
      </c>
      <c r="CB30" s="79">
        <f t="shared" si="38"/>
        <v>160.91428571428571</v>
      </c>
      <c r="CC30" s="79">
        <f t="shared" si="39"/>
        <v>128.19480519480518</v>
      </c>
      <c r="CD30" s="96">
        <v>62305</v>
      </c>
      <c r="CE30" s="96">
        <v>59438</v>
      </c>
      <c r="CF30" s="96">
        <f t="shared" si="40"/>
        <v>0.18078805874327902</v>
      </c>
      <c r="CG30" s="96">
        <f t="shared" si="41"/>
        <v>0.16607220969749992</v>
      </c>
      <c r="CH30" s="79">
        <v>8513</v>
      </c>
      <c r="CI30" s="79">
        <v>7219</v>
      </c>
      <c r="CJ30" s="79">
        <v>13442</v>
      </c>
      <c r="CK30" s="79">
        <v>11617</v>
      </c>
      <c r="CL30" s="79">
        <f t="shared" si="42"/>
        <v>1.5789968283801246</v>
      </c>
      <c r="CM30" s="79">
        <f t="shared" si="43"/>
        <v>1.609225654522787</v>
      </c>
      <c r="CN30" s="79">
        <v>3849</v>
      </c>
      <c r="CO30" s="79">
        <v>3222</v>
      </c>
      <c r="CP30" s="97">
        <f t="shared" si="44"/>
        <v>0.2863413182562119</v>
      </c>
      <c r="CQ30" s="97">
        <f t="shared" si="45"/>
        <v>0.27735215632263061</v>
      </c>
      <c r="CR30" s="97">
        <v>94.154325798908815</v>
      </c>
      <c r="CS30" s="97">
        <v>91.651148355058965</v>
      </c>
      <c r="CT30" s="97">
        <v>3624</v>
      </c>
      <c r="CU30" s="97">
        <v>2953</v>
      </c>
      <c r="CV30" s="79">
        <v>67793</v>
      </c>
      <c r="CW30" s="97">
        <v>28092</v>
      </c>
      <c r="CX30" s="98">
        <f t="shared" si="67"/>
        <v>5.3456846577080226</v>
      </c>
      <c r="CY30" s="98">
        <f t="shared" si="46"/>
        <v>10.511889505909156</v>
      </c>
      <c r="CZ30" s="93">
        <v>10920</v>
      </c>
      <c r="DA30" s="93">
        <v>10156</v>
      </c>
      <c r="DB30" s="93">
        <v>3624</v>
      </c>
      <c r="DC30" s="93">
        <v>2953</v>
      </c>
      <c r="DD30" s="93">
        <f t="shared" si="47"/>
        <v>3.0132450331125828</v>
      </c>
      <c r="DE30" s="93">
        <f t="shared" si="48"/>
        <v>3.4392143582797154</v>
      </c>
      <c r="DF30" s="93">
        <f t="shared" si="49"/>
        <v>33.18681318681319</v>
      </c>
      <c r="DG30" s="93">
        <f t="shared" si="50"/>
        <v>29.076408034659316</v>
      </c>
      <c r="DH30" s="99">
        <v>10492</v>
      </c>
      <c r="DI30" s="99">
        <v>6351</v>
      </c>
      <c r="DJ30" s="100">
        <v>10587</v>
      </c>
      <c r="DK30" s="99">
        <v>9718</v>
      </c>
      <c r="DL30" s="99">
        <f t="shared" si="51"/>
        <v>99.10267308963823</v>
      </c>
      <c r="DM30" s="99">
        <f t="shared" si="52"/>
        <v>65.352953282568436</v>
      </c>
      <c r="DN30" s="101">
        <v>679</v>
      </c>
      <c r="DO30" s="101">
        <v>622</v>
      </c>
      <c r="DP30" s="94">
        <v>977</v>
      </c>
      <c r="DQ30" s="94">
        <v>1879</v>
      </c>
      <c r="DR30" s="94">
        <f t="shared" si="53"/>
        <v>69.498464687819862</v>
      </c>
      <c r="DS30" s="94">
        <f t="shared" si="54"/>
        <v>33.102714209686006</v>
      </c>
      <c r="DT30" s="102">
        <v>16759</v>
      </c>
      <c r="DU30" s="83">
        <v>4180.32</v>
      </c>
      <c r="DV30" s="83">
        <f t="shared" si="55"/>
        <v>147.35777719159412</v>
      </c>
      <c r="DW30" s="83">
        <f t="shared" si="56"/>
        <v>39.112275449101794</v>
      </c>
      <c r="DX30" s="79">
        <v>3693</v>
      </c>
      <c r="DY30" s="79">
        <v>3621</v>
      </c>
      <c r="DZ30" s="58">
        <f t="shared" si="57"/>
        <v>0.95946999220576779</v>
      </c>
      <c r="EA30" s="58">
        <f t="shared" si="58"/>
        <v>1.1238361266294228</v>
      </c>
      <c r="EB30" s="105">
        <v>1355</v>
      </c>
      <c r="EC30" s="106">
        <v>1285</v>
      </c>
      <c r="ED30" s="106">
        <v>7592</v>
      </c>
      <c r="EE30" s="106">
        <v>7848</v>
      </c>
      <c r="EF30" s="71">
        <f t="shared" si="59"/>
        <v>0.178477344573235</v>
      </c>
      <c r="EG30" s="71">
        <f t="shared" si="60"/>
        <v>0.16373598369011214</v>
      </c>
      <c r="EH30" s="83">
        <v>11373</v>
      </c>
      <c r="EI30" s="83">
        <v>10688</v>
      </c>
      <c r="EJ30" s="64">
        <f t="shared" si="61"/>
        <v>1.4980242360379348</v>
      </c>
      <c r="EK30" s="64">
        <f t="shared" si="62"/>
        <v>1.3618756371049949</v>
      </c>
      <c r="EL30" s="83">
        <f t="shared" si="63"/>
        <v>0.11914182713444121</v>
      </c>
      <c r="EM30" s="83">
        <f t="shared" si="64"/>
        <v>0.12022829341317365</v>
      </c>
      <c r="EN30" s="159">
        <v>87.945998071359696</v>
      </c>
      <c r="EO30" s="160">
        <v>92.990217097158094</v>
      </c>
      <c r="EP30" s="162">
        <f t="shared" si="65"/>
        <v>1.0255367856875572</v>
      </c>
      <c r="EQ30" s="162">
        <f t="shared" si="66"/>
        <v>0.95216612776173926</v>
      </c>
    </row>
    <row r="31" spans="1:147">
      <c r="A31" s="72" t="s">
        <v>84</v>
      </c>
      <c r="B31" s="72">
        <v>2359443.7000000002</v>
      </c>
      <c r="C31" s="73">
        <v>2383899.7000000002</v>
      </c>
      <c r="D31" s="74">
        <v>50115</v>
      </c>
      <c r="E31" s="74">
        <v>57452</v>
      </c>
      <c r="F31" s="75">
        <f t="shared" si="0"/>
        <v>2124.0176233067141</v>
      </c>
      <c r="G31" s="75">
        <f t="shared" si="1"/>
        <v>2410.0007227653073</v>
      </c>
      <c r="H31" s="76">
        <v>2267</v>
      </c>
      <c r="I31" s="76">
        <v>2426</v>
      </c>
      <c r="J31" s="77">
        <f t="shared" si="2"/>
        <v>96.081970508556736</v>
      </c>
      <c r="K31" s="77">
        <f t="shared" si="3"/>
        <v>101.76602648173494</v>
      </c>
      <c r="L31" s="78">
        <v>713379705</v>
      </c>
      <c r="M31" s="79">
        <v>816897020.99000001</v>
      </c>
      <c r="N31" s="79">
        <f t="shared" si="4"/>
        <v>302.35080625149055</v>
      </c>
      <c r="O31" s="79">
        <f t="shared" si="5"/>
        <v>342.6725633591044</v>
      </c>
      <c r="P31" s="74">
        <v>54</v>
      </c>
      <c r="Q31" s="74">
        <v>81</v>
      </c>
      <c r="R31" s="80">
        <f t="shared" si="6"/>
        <v>2.2886750804861329</v>
      </c>
      <c r="S31" s="80">
        <f t="shared" si="7"/>
        <v>3.3977939592005479</v>
      </c>
      <c r="T31" s="83">
        <v>5</v>
      </c>
      <c r="U31" s="82">
        <v>10</v>
      </c>
      <c r="V31" s="83">
        <f t="shared" si="8"/>
        <v>8.4745762711864412</v>
      </c>
      <c r="W31" s="83">
        <f t="shared" si="9"/>
        <v>10.989010989010989</v>
      </c>
      <c r="X31" s="84">
        <v>1558</v>
      </c>
      <c r="Y31" s="84">
        <v>1761</v>
      </c>
      <c r="Z31" s="85">
        <f t="shared" si="10"/>
        <v>66.032514359211021</v>
      </c>
      <c r="AA31" s="85">
        <f t="shared" si="11"/>
        <v>73.87055755743414</v>
      </c>
      <c r="AB31" s="86">
        <v>143</v>
      </c>
      <c r="AC31" s="86">
        <v>0</v>
      </c>
      <c r="AD31" s="87">
        <f t="shared" si="12"/>
        <v>6.0607506761021677</v>
      </c>
      <c r="AE31" s="87">
        <f t="shared" si="13"/>
        <v>0</v>
      </c>
      <c r="AF31" s="88">
        <f t="shared" si="14"/>
        <v>2.8534370946822305</v>
      </c>
      <c r="AG31" s="88">
        <f t="shared" si="15"/>
        <v>0</v>
      </c>
      <c r="AH31" s="79">
        <v>240</v>
      </c>
      <c r="AI31" s="79">
        <v>158</v>
      </c>
      <c r="AJ31" s="79">
        <f t="shared" si="16"/>
        <v>4.7889853337324162</v>
      </c>
      <c r="AK31" s="79">
        <f t="shared" si="17"/>
        <v>2.7501218408410497</v>
      </c>
      <c r="AL31" s="89">
        <v>637</v>
      </c>
      <c r="AM31" s="90">
        <v>662</v>
      </c>
      <c r="AN31" s="89">
        <f t="shared" si="18"/>
        <v>12.710765239948119</v>
      </c>
      <c r="AO31" s="89">
        <f t="shared" si="19"/>
        <v>11.522662396435285</v>
      </c>
      <c r="AP31" s="89">
        <f t="shared" si="20"/>
        <v>26.997889375364199</v>
      </c>
      <c r="AQ31" s="89">
        <f t="shared" si="21"/>
        <v>27.769624703589663</v>
      </c>
      <c r="AR31" s="79">
        <v>21.974830590513069</v>
      </c>
      <c r="AS31" s="79">
        <v>37.101047054371136</v>
      </c>
      <c r="AT31" s="84">
        <v>7231</v>
      </c>
      <c r="AU31" s="84">
        <v>7927</v>
      </c>
      <c r="AV31" s="79">
        <f t="shared" si="22"/>
        <v>306.4705464258376</v>
      </c>
      <c r="AW31" s="79">
        <f t="shared" si="23"/>
        <v>332.52237919237962</v>
      </c>
      <c r="AX31" s="91">
        <v>5747</v>
      </c>
      <c r="AY31" s="91">
        <v>6438</v>
      </c>
      <c r="AZ31" s="91">
        <f t="shared" si="24"/>
        <v>243.57436458432974</v>
      </c>
      <c r="BA31" s="91">
        <f t="shared" si="25"/>
        <v>270.06169764608802</v>
      </c>
      <c r="BB31" s="84">
        <v>5685</v>
      </c>
      <c r="BC31" s="84">
        <v>6376</v>
      </c>
      <c r="BD31" s="79">
        <f t="shared" si="26"/>
        <v>240.94662652895678</v>
      </c>
      <c r="BE31" s="79">
        <f t="shared" si="27"/>
        <v>267.46091708472466</v>
      </c>
      <c r="BF31" s="92">
        <v>455406606</v>
      </c>
      <c r="BG31" s="92">
        <v>457899148</v>
      </c>
      <c r="BH31" s="92">
        <f t="shared" si="28"/>
        <v>193.01439826684569</v>
      </c>
      <c r="BI31" s="79">
        <f t="shared" si="29"/>
        <v>192.0798714811701</v>
      </c>
      <c r="BJ31" s="93">
        <v>106</v>
      </c>
      <c r="BK31" s="93">
        <v>111</v>
      </c>
      <c r="BL31" s="93">
        <f t="shared" si="30"/>
        <v>4.4925844172505576</v>
      </c>
      <c r="BM31" s="93">
        <f t="shared" si="31"/>
        <v>4.6562361663118628</v>
      </c>
      <c r="BN31" s="94">
        <v>1289</v>
      </c>
      <c r="BO31" s="94">
        <v>1274</v>
      </c>
      <c r="BP31" s="94">
        <f t="shared" si="32"/>
        <v>54.631521828641219</v>
      </c>
      <c r="BQ31" s="94">
        <f t="shared" si="33"/>
        <v>53.441845728660482</v>
      </c>
      <c r="BR31" s="83">
        <v>195</v>
      </c>
      <c r="BS31" s="95">
        <v>196</v>
      </c>
      <c r="BT31" s="83">
        <f t="shared" si="34"/>
        <v>8.2646600128665906</v>
      </c>
      <c r="BU31" s="83">
        <f t="shared" si="35"/>
        <v>8.2218224197939183</v>
      </c>
      <c r="BV31" s="79">
        <v>86</v>
      </c>
      <c r="BW31" s="79">
        <v>91</v>
      </c>
      <c r="BX31" s="79">
        <f t="shared" si="36"/>
        <v>2.2674418604651163</v>
      </c>
      <c r="BY31" s="79">
        <f t="shared" si="37"/>
        <v>2.1538461538461537</v>
      </c>
      <c r="BZ31" s="79">
        <v>4179</v>
      </c>
      <c r="CA31" s="79">
        <v>2517</v>
      </c>
      <c r="CB31" s="79">
        <f t="shared" si="38"/>
        <v>48.593023255813954</v>
      </c>
      <c r="CC31" s="79">
        <f t="shared" si="39"/>
        <v>27.659340659340661</v>
      </c>
      <c r="CD31" s="96">
        <v>99581</v>
      </c>
      <c r="CE31" s="96">
        <v>112007</v>
      </c>
      <c r="CF31" s="96">
        <f t="shared" si="40"/>
        <v>4.1965836856428435E-2</v>
      </c>
      <c r="CG31" s="96">
        <f t="shared" si="41"/>
        <v>2.2471809797601935E-2</v>
      </c>
      <c r="CH31" s="79">
        <v>1344</v>
      </c>
      <c r="CI31" s="79">
        <v>1698</v>
      </c>
      <c r="CJ31" s="79">
        <v>4938</v>
      </c>
      <c r="CK31" s="79">
        <v>3008</v>
      </c>
      <c r="CL31" s="79">
        <f t="shared" si="42"/>
        <v>3.6741071428571428</v>
      </c>
      <c r="CM31" s="79">
        <f t="shared" si="43"/>
        <v>1.7714958775029446</v>
      </c>
      <c r="CN31" s="79">
        <v>944</v>
      </c>
      <c r="CO31" s="79">
        <v>909</v>
      </c>
      <c r="CP31" s="97">
        <f t="shared" si="44"/>
        <v>0.1911705143782908</v>
      </c>
      <c r="CQ31" s="97">
        <f t="shared" si="45"/>
        <v>0.30219414893617019</v>
      </c>
      <c r="CR31" s="97">
        <v>82.415254237288138</v>
      </c>
      <c r="CS31" s="97">
        <v>78.877887788778878</v>
      </c>
      <c r="CT31" s="97">
        <v>778</v>
      </c>
      <c r="CU31" s="97">
        <v>717</v>
      </c>
      <c r="CV31" s="79">
        <v>100333</v>
      </c>
      <c r="CW31" s="97">
        <v>57452</v>
      </c>
      <c r="CX31" s="98">
        <f t="shared" si="67"/>
        <v>0.77541785853109146</v>
      </c>
      <c r="CY31" s="98">
        <f t="shared" si="46"/>
        <v>1.2479983290398942</v>
      </c>
      <c r="CZ31" s="93">
        <v>3607</v>
      </c>
      <c r="DA31" s="93">
        <v>2882</v>
      </c>
      <c r="DB31" s="93">
        <v>778</v>
      </c>
      <c r="DC31" s="93">
        <v>717</v>
      </c>
      <c r="DD31" s="93">
        <f t="shared" si="47"/>
        <v>4.6362467866323911</v>
      </c>
      <c r="DE31" s="93">
        <f t="shared" si="48"/>
        <v>4.0195258019525806</v>
      </c>
      <c r="DF31" s="93">
        <f t="shared" si="49"/>
        <v>21.569171056279458</v>
      </c>
      <c r="DG31" s="93">
        <f t="shared" si="50"/>
        <v>24.878556557945871</v>
      </c>
      <c r="DH31" s="99">
        <v>1431</v>
      </c>
      <c r="DI31" s="99">
        <v>1496</v>
      </c>
      <c r="DJ31" s="100">
        <v>17843</v>
      </c>
      <c r="DK31" s="99">
        <v>19249</v>
      </c>
      <c r="DL31" s="99">
        <f t="shared" si="51"/>
        <v>8.0199518018270464</v>
      </c>
      <c r="DM31" s="99">
        <f t="shared" si="52"/>
        <v>7.7718323029767777</v>
      </c>
      <c r="DN31" s="101">
        <v>124</v>
      </c>
      <c r="DO31" s="101">
        <v>28</v>
      </c>
      <c r="DP31" s="94">
        <v>589</v>
      </c>
      <c r="DQ31" s="94">
        <v>1250</v>
      </c>
      <c r="DR31" s="94">
        <f t="shared" si="53"/>
        <v>21.05263157894737</v>
      </c>
      <c r="DS31" s="94">
        <f t="shared" si="54"/>
        <v>2.2400000000000002</v>
      </c>
      <c r="DT31" s="102">
        <v>1898</v>
      </c>
      <c r="DU31" s="83">
        <v>1193.04</v>
      </c>
      <c r="DV31" s="83">
        <f t="shared" si="55"/>
        <v>41.778560422628217</v>
      </c>
      <c r="DW31" s="83">
        <f t="shared" si="56"/>
        <v>28.318063137906481</v>
      </c>
      <c r="DX31" s="79">
        <v>2876</v>
      </c>
      <c r="DY31" s="79">
        <v>2431</v>
      </c>
      <c r="DZ31" s="58">
        <f t="shared" si="57"/>
        <v>3.0466101694915255</v>
      </c>
      <c r="EA31" s="58">
        <f t="shared" si="58"/>
        <v>2.6743674367436743</v>
      </c>
      <c r="EB31" s="105">
        <v>1134</v>
      </c>
      <c r="EC31" s="106">
        <v>1162</v>
      </c>
      <c r="ED31" s="106">
        <v>4543</v>
      </c>
      <c r="EE31" s="106">
        <v>3591</v>
      </c>
      <c r="EF31" s="71">
        <f t="shared" si="59"/>
        <v>0.24961479198767333</v>
      </c>
      <c r="EG31" s="71">
        <f t="shared" si="60"/>
        <v>0.3235867446393762</v>
      </c>
      <c r="EH31" s="83">
        <v>4543</v>
      </c>
      <c r="EI31" s="83">
        <v>4213</v>
      </c>
      <c r="EJ31" s="64">
        <f t="shared" si="61"/>
        <v>1</v>
      </c>
      <c r="EK31" s="64">
        <f t="shared" si="62"/>
        <v>1.1732108047897523</v>
      </c>
      <c r="EL31" s="83">
        <f t="shared" si="63"/>
        <v>0.24961479198767333</v>
      </c>
      <c r="EM31" s="83">
        <f t="shared" si="64"/>
        <v>0.27581295988606691</v>
      </c>
      <c r="EN31" s="159">
        <v>90.619102696779706</v>
      </c>
      <c r="EO31" s="160">
        <v>93.632842142231496</v>
      </c>
      <c r="EP31" s="162">
        <f t="shared" si="65"/>
        <v>10.323381082766661</v>
      </c>
      <c r="EQ31" s="162">
        <f t="shared" si="66"/>
        <v>11.328567961399047</v>
      </c>
    </row>
    <row r="32" spans="1:147">
      <c r="A32" s="72" t="s">
        <v>85</v>
      </c>
      <c r="B32" s="72">
        <v>3502720.5</v>
      </c>
      <c r="C32" s="73">
        <v>3543365.7</v>
      </c>
      <c r="D32" s="74">
        <v>45315</v>
      </c>
      <c r="E32" s="74">
        <v>44571</v>
      </c>
      <c r="F32" s="75">
        <f t="shared" si="0"/>
        <v>1293.7087044198931</v>
      </c>
      <c r="G32" s="75">
        <f t="shared" si="1"/>
        <v>1257.871858950376</v>
      </c>
      <c r="H32" s="76">
        <v>1883</v>
      </c>
      <c r="I32" s="76">
        <v>2167</v>
      </c>
      <c r="J32" s="77">
        <f t="shared" si="2"/>
        <v>53.75821450783755</v>
      </c>
      <c r="K32" s="77">
        <f t="shared" si="3"/>
        <v>61.156543904006291</v>
      </c>
      <c r="L32" s="78">
        <v>110058648.06999999</v>
      </c>
      <c r="M32" s="79">
        <v>163205348</v>
      </c>
      <c r="N32" s="79">
        <f t="shared" si="4"/>
        <v>31.420904999414024</v>
      </c>
      <c r="O32" s="79">
        <f t="shared" si="5"/>
        <v>46.05941407628346</v>
      </c>
      <c r="P32" s="74">
        <v>164</v>
      </c>
      <c r="Q32" s="74">
        <v>164</v>
      </c>
      <c r="R32" s="80">
        <f t="shared" si="6"/>
        <v>4.6820749757224416</v>
      </c>
      <c r="S32" s="80">
        <f t="shared" si="7"/>
        <v>4.6283678819829408</v>
      </c>
      <c r="T32" s="83">
        <v>78</v>
      </c>
      <c r="U32" s="82">
        <v>86</v>
      </c>
      <c r="V32" s="83">
        <f t="shared" si="8"/>
        <v>32.231404958677686</v>
      </c>
      <c r="W32" s="83">
        <f t="shared" si="9"/>
        <v>34.4</v>
      </c>
      <c r="X32" s="84">
        <v>731</v>
      </c>
      <c r="Y32" s="84">
        <v>817</v>
      </c>
      <c r="Z32" s="85">
        <f t="shared" si="10"/>
        <v>20.86949272715308</v>
      </c>
      <c r="AA32" s="85">
        <f t="shared" si="11"/>
        <v>23.05717414378087</v>
      </c>
      <c r="AB32" s="86">
        <v>143</v>
      </c>
      <c r="AC32" s="86">
        <v>147</v>
      </c>
      <c r="AD32" s="87">
        <f t="shared" si="12"/>
        <v>4.0825409849287144</v>
      </c>
      <c r="AE32" s="87">
        <f t="shared" si="13"/>
        <v>4.1485980405578795</v>
      </c>
      <c r="AF32" s="88">
        <f t="shared" si="14"/>
        <v>3.1556879620434732</v>
      </c>
      <c r="AG32" s="88">
        <f t="shared" si="15"/>
        <v>3.2981086356599585</v>
      </c>
      <c r="AH32" s="79">
        <v>0</v>
      </c>
      <c r="AI32" s="79">
        <v>125</v>
      </c>
      <c r="AJ32" s="79">
        <f t="shared" si="16"/>
        <v>0</v>
      </c>
      <c r="AK32" s="79">
        <f t="shared" si="17"/>
        <v>2.8045141459693523</v>
      </c>
      <c r="AL32" s="89">
        <v>0</v>
      </c>
      <c r="AM32" s="90">
        <v>28</v>
      </c>
      <c r="AN32" s="89">
        <f t="shared" si="18"/>
        <v>0</v>
      </c>
      <c r="AO32" s="89">
        <f t="shared" si="19"/>
        <v>0.62821116869713489</v>
      </c>
      <c r="AP32" s="89">
        <f t="shared" si="20"/>
        <v>0</v>
      </c>
      <c r="AQ32" s="89">
        <f t="shared" si="21"/>
        <v>0.79020915058245322</v>
      </c>
      <c r="AR32" s="79">
        <v>12.460063897763577</v>
      </c>
      <c r="AS32" s="79">
        <v>45.877009084556249</v>
      </c>
      <c r="AT32" s="84">
        <v>2817</v>
      </c>
      <c r="AU32" s="84">
        <v>2862</v>
      </c>
      <c r="AV32" s="79">
        <f t="shared" si="22"/>
        <v>80.423202479330001</v>
      </c>
      <c r="AW32" s="79">
        <f t="shared" si="23"/>
        <v>80.770663891677899</v>
      </c>
      <c r="AX32" s="91">
        <v>2655</v>
      </c>
      <c r="AY32" s="91">
        <v>2705</v>
      </c>
      <c r="AZ32" s="91">
        <f t="shared" si="24"/>
        <v>75.798225978921238</v>
      </c>
      <c r="BA32" s="91">
        <f t="shared" si="25"/>
        <v>76.339848297340566</v>
      </c>
      <c r="BB32" s="84">
        <v>2639</v>
      </c>
      <c r="BC32" s="84">
        <v>2688</v>
      </c>
      <c r="BD32" s="79">
        <f t="shared" si="26"/>
        <v>75.341438176411742</v>
      </c>
      <c r="BE32" s="79">
        <f t="shared" si="27"/>
        <v>75.860078455915513</v>
      </c>
      <c r="BF32" s="92">
        <v>469343766</v>
      </c>
      <c r="BG32" s="92">
        <v>541613642.13</v>
      </c>
      <c r="BH32" s="92">
        <f t="shared" si="28"/>
        <v>133.99406718292252</v>
      </c>
      <c r="BI32" s="79">
        <f t="shared" si="29"/>
        <v>152.85287717550577</v>
      </c>
      <c r="BJ32" s="93">
        <v>110</v>
      </c>
      <c r="BK32" s="93">
        <v>109</v>
      </c>
      <c r="BL32" s="93">
        <f t="shared" si="30"/>
        <v>3.1404161422528576</v>
      </c>
      <c r="BM32" s="93">
        <f t="shared" si="31"/>
        <v>3.0761713361959786</v>
      </c>
      <c r="BN32" s="94">
        <v>1035</v>
      </c>
      <c r="BO32" s="94">
        <v>920</v>
      </c>
      <c r="BP32" s="94">
        <f t="shared" si="32"/>
        <v>29.548460974833706</v>
      </c>
      <c r="BQ32" s="94">
        <f t="shared" si="33"/>
        <v>25.964014947709178</v>
      </c>
      <c r="BR32" s="83">
        <v>115</v>
      </c>
      <c r="BS32" s="95">
        <v>111</v>
      </c>
      <c r="BT32" s="83">
        <f t="shared" si="34"/>
        <v>3.2831623305370781</v>
      </c>
      <c r="BU32" s="83">
        <f t="shared" si="35"/>
        <v>3.132614846951868</v>
      </c>
      <c r="BV32" s="79">
        <v>98</v>
      </c>
      <c r="BW32" s="79">
        <v>96</v>
      </c>
      <c r="BX32" s="79">
        <f t="shared" si="36"/>
        <v>1.1734693877551021</v>
      </c>
      <c r="BY32" s="79">
        <f t="shared" si="37"/>
        <v>1.15625</v>
      </c>
      <c r="BZ32" s="79">
        <v>3899</v>
      </c>
      <c r="CA32" s="79">
        <v>3977</v>
      </c>
      <c r="CB32" s="79">
        <f t="shared" si="38"/>
        <v>39.785714285714285</v>
      </c>
      <c r="CC32" s="79">
        <f t="shared" si="39"/>
        <v>41.427083333333336</v>
      </c>
      <c r="CD32" s="96">
        <v>106284</v>
      </c>
      <c r="CE32" s="96">
        <v>88434</v>
      </c>
      <c r="CF32" s="96">
        <f t="shared" si="40"/>
        <v>3.6684731474163561E-2</v>
      </c>
      <c r="CG32" s="96">
        <f t="shared" si="41"/>
        <v>4.4971391093923153E-2</v>
      </c>
      <c r="CH32" s="79">
        <v>748</v>
      </c>
      <c r="CI32" s="79">
        <v>947</v>
      </c>
      <c r="CJ32" s="79">
        <v>4509</v>
      </c>
      <c r="CK32" s="79">
        <v>5243</v>
      </c>
      <c r="CL32" s="79">
        <f t="shared" si="42"/>
        <v>6.0280748663101607</v>
      </c>
      <c r="CM32" s="79">
        <f t="shared" si="43"/>
        <v>5.5364308342133048</v>
      </c>
      <c r="CN32" s="79">
        <v>741</v>
      </c>
      <c r="CO32" s="79">
        <v>900</v>
      </c>
      <c r="CP32" s="97">
        <f t="shared" si="44"/>
        <v>0.16433799068529609</v>
      </c>
      <c r="CQ32" s="97">
        <f t="shared" si="45"/>
        <v>0.17165744802593935</v>
      </c>
      <c r="CR32" s="97">
        <v>94.062078272604595</v>
      </c>
      <c r="CS32" s="97">
        <v>82.222222222222214</v>
      </c>
      <c r="CT32" s="97">
        <v>697</v>
      </c>
      <c r="CU32" s="97">
        <v>740</v>
      </c>
      <c r="CV32" s="79">
        <v>106375</v>
      </c>
      <c r="CW32" s="97">
        <v>44571</v>
      </c>
      <c r="CX32" s="98">
        <f t="shared" si="67"/>
        <v>0.65522914218566397</v>
      </c>
      <c r="CY32" s="98">
        <f t="shared" si="46"/>
        <v>1.6602723744138566</v>
      </c>
      <c r="CZ32" s="93">
        <v>3461</v>
      </c>
      <c r="DA32" s="93">
        <v>3473</v>
      </c>
      <c r="DB32" s="93">
        <v>697</v>
      </c>
      <c r="DC32" s="93">
        <v>740</v>
      </c>
      <c r="DD32" s="93">
        <f t="shared" si="47"/>
        <v>4.9655667144906745</v>
      </c>
      <c r="DE32" s="93">
        <f t="shared" si="48"/>
        <v>4.6932432432432432</v>
      </c>
      <c r="DF32" s="93">
        <f t="shared" si="49"/>
        <v>20.138688240392948</v>
      </c>
      <c r="DG32" s="93">
        <f t="shared" si="50"/>
        <v>21.307227181111433</v>
      </c>
      <c r="DH32" s="99">
        <v>814</v>
      </c>
      <c r="DI32" s="99">
        <v>798</v>
      </c>
      <c r="DJ32" s="100">
        <v>17973</v>
      </c>
      <c r="DK32" s="99">
        <v>19275</v>
      </c>
      <c r="DL32" s="99">
        <f t="shared" si="51"/>
        <v>4.5290157458409839</v>
      </c>
      <c r="DM32" s="99">
        <f t="shared" si="52"/>
        <v>4.1400778210116735</v>
      </c>
      <c r="DN32" s="101">
        <v>99</v>
      </c>
      <c r="DO32" s="101">
        <v>4</v>
      </c>
      <c r="DP32" s="94">
        <v>1368</v>
      </c>
      <c r="DQ32" s="94">
        <v>2742</v>
      </c>
      <c r="DR32" s="94">
        <f t="shared" si="53"/>
        <v>7.2368421052631575</v>
      </c>
      <c r="DS32" s="94">
        <f t="shared" si="54"/>
        <v>0.14587892049598833</v>
      </c>
      <c r="DT32" s="102">
        <v>122</v>
      </c>
      <c r="DU32" s="83">
        <v>2173.6799999999998</v>
      </c>
      <c r="DV32" s="83">
        <f t="shared" si="55"/>
        <v>1.8856259659969088</v>
      </c>
      <c r="DW32" s="83">
        <f t="shared" si="56"/>
        <v>32.384982121573294</v>
      </c>
      <c r="DX32" s="79">
        <v>4889</v>
      </c>
      <c r="DY32" s="79">
        <v>3825</v>
      </c>
      <c r="DZ32" s="58">
        <f t="shared" si="57"/>
        <v>6.5978407557354926</v>
      </c>
      <c r="EA32" s="58">
        <f t="shared" si="58"/>
        <v>4.25</v>
      </c>
      <c r="EB32" s="105">
        <v>1165</v>
      </c>
      <c r="EC32" s="106">
        <v>913</v>
      </c>
      <c r="ED32" s="106">
        <v>6482</v>
      </c>
      <c r="EE32" s="106">
        <v>7050</v>
      </c>
      <c r="EF32" s="71">
        <f t="shared" si="59"/>
        <v>0.17972847886454799</v>
      </c>
      <c r="EG32" s="71">
        <f t="shared" si="60"/>
        <v>0.12950354609929077</v>
      </c>
      <c r="EH32" s="83">
        <v>6470</v>
      </c>
      <c r="EI32" s="83">
        <v>6712</v>
      </c>
      <c r="EJ32" s="64">
        <f t="shared" si="61"/>
        <v>0.99814871953100892</v>
      </c>
      <c r="EK32" s="64">
        <f t="shared" si="62"/>
        <v>0.9520567375886525</v>
      </c>
      <c r="EL32" s="83">
        <f t="shared" si="63"/>
        <v>0.18006182380216385</v>
      </c>
      <c r="EM32" s="83">
        <f t="shared" si="64"/>
        <v>0.13602502979737782</v>
      </c>
      <c r="EN32" s="159">
        <v>91.899593231390199</v>
      </c>
      <c r="EO32" s="160">
        <v>94.648746891142096</v>
      </c>
      <c r="EP32" s="162">
        <f t="shared" si="65"/>
        <v>2.1639815674394014</v>
      </c>
      <c r="EQ32" s="162">
        <f t="shared" si="66"/>
        <v>2.1544445242369581</v>
      </c>
    </row>
    <row r="33" spans="1:147">
      <c r="A33" s="72" t="s">
        <v>86</v>
      </c>
      <c r="B33" s="72">
        <v>1260628.3999999999</v>
      </c>
      <c r="C33" s="73">
        <v>1278308.1000000001</v>
      </c>
      <c r="D33" s="74">
        <v>7838</v>
      </c>
      <c r="E33" s="74">
        <v>8003</v>
      </c>
      <c r="F33" s="75">
        <f>+(D33/B33)*100000</f>
        <v>621.75340488918073</v>
      </c>
      <c r="G33" s="75">
        <f t="shared" si="1"/>
        <v>626.06190166517752</v>
      </c>
      <c r="H33" s="76">
        <v>510</v>
      </c>
      <c r="I33" s="76">
        <v>556</v>
      </c>
      <c r="J33" s="77">
        <f t="shared" si="2"/>
        <v>40.456013841985481</v>
      </c>
      <c r="K33" s="77">
        <f t="shared" si="3"/>
        <v>43.494991543900881</v>
      </c>
      <c r="L33" s="78">
        <v>150388434</v>
      </c>
      <c r="M33" s="79">
        <v>170179005.66</v>
      </c>
      <c r="N33" s="79">
        <f t="shared" si="4"/>
        <v>119.29640328585332</v>
      </c>
      <c r="O33" s="79">
        <f t="shared" si="5"/>
        <v>133.12831676494892</v>
      </c>
      <c r="P33" s="74">
        <v>16</v>
      </c>
      <c r="Q33" s="74">
        <v>16</v>
      </c>
      <c r="R33" s="80">
        <f t="shared" si="6"/>
        <v>1.2692082773956228</v>
      </c>
      <c r="S33" s="80">
        <f t="shared" si="7"/>
        <v>1.2516544329180108</v>
      </c>
      <c r="T33" s="83">
        <v>8</v>
      </c>
      <c r="U33" s="82">
        <v>8</v>
      </c>
      <c r="V33" s="83">
        <f t="shared" si="8"/>
        <v>33.333333333333336</v>
      </c>
      <c r="W33" s="83">
        <f t="shared" si="9"/>
        <v>33.333333333333336</v>
      </c>
      <c r="X33" s="84">
        <v>510</v>
      </c>
      <c r="Y33" s="84">
        <v>284</v>
      </c>
      <c r="Z33" s="85">
        <f t="shared" si="10"/>
        <v>40.456013841985481</v>
      </c>
      <c r="AA33" s="85">
        <f t="shared" si="11"/>
        <v>22.216866184294691</v>
      </c>
      <c r="AB33" s="86">
        <v>61</v>
      </c>
      <c r="AC33" s="86">
        <v>85</v>
      </c>
      <c r="AD33" s="87">
        <f t="shared" si="12"/>
        <v>4.8388565575708116</v>
      </c>
      <c r="AE33" s="87">
        <f t="shared" si="13"/>
        <v>6.6494141748769326</v>
      </c>
      <c r="AF33" s="88">
        <f t="shared" si="14"/>
        <v>7.782597601428936</v>
      </c>
      <c r="AG33" s="88">
        <f t="shared" si="15"/>
        <v>10.621017118580532</v>
      </c>
      <c r="AH33" s="79">
        <v>44</v>
      </c>
      <c r="AI33" s="79">
        <v>35</v>
      </c>
      <c r="AJ33" s="79">
        <f t="shared" si="16"/>
        <v>5.6136769584077575</v>
      </c>
      <c r="AK33" s="79">
        <f t="shared" si="17"/>
        <v>4.3733599900037481</v>
      </c>
      <c r="AL33" s="89">
        <v>156</v>
      </c>
      <c r="AM33" s="90">
        <v>3</v>
      </c>
      <c r="AN33" s="89">
        <f t="shared" si="18"/>
        <v>19.903036488900227</v>
      </c>
      <c r="AO33" s="89">
        <f t="shared" si="19"/>
        <v>0.37485942771460701</v>
      </c>
      <c r="AP33" s="89">
        <f t="shared" si="20"/>
        <v>12.374780704607323</v>
      </c>
      <c r="AQ33" s="89">
        <f t="shared" si="21"/>
        <v>0.23468520617212701</v>
      </c>
      <c r="AR33" s="79">
        <v>13.672496025437203</v>
      </c>
      <c r="AS33" s="79">
        <v>31.940112289457268</v>
      </c>
      <c r="AT33" s="84">
        <v>1258</v>
      </c>
      <c r="AU33" s="84">
        <v>1603</v>
      </c>
      <c r="AV33" s="79">
        <f t="shared" si="22"/>
        <v>99.791500810230843</v>
      </c>
      <c r="AW33" s="79">
        <f t="shared" si="23"/>
        <v>125.40012849797321</v>
      </c>
      <c r="AX33" s="91">
        <v>1120</v>
      </c>
      <c r="AY33" s="91">
        <v>1463</v>
      </c>
      <c r="AZ33" s="91">
        <f t="shared" si="24"/>
        <v>88.844579417693595</v>
      </c>
      <c r="BA33" s="91">
        <f t="shared" si="25"/>
        <v>114.44815220994062</v>
      </c>
      <c r="BB33" s="84">
        <v>1094</v>
      </c>
      <c r="BC33" s="84">
        <v>1460</v>
      </c>
      <c r="BD33" s="79">
        <f t="shared" si="26"/>
        <v>86.782115966925701</v>
      </c>
      <c r="BE33" s="79">
        <f t="shared" si="27"/>
        <v>114.21346700376849</v>
      </c>
      <c r="BF33" s="92">
        <v>193691060</v>
      </c>
      <c r="BG33" s="92">
        <v>213326678</v>
      </c>
      <c r="BH33" s="92">
        <f t="shared" si="28"/>
        <v>153.64643538095763</v>
      </c>
      <c r="BI33" s="79">
        <f t="shared" si="29"/>
        <v>166.88205136148318</v>
      </c>
      <c r="BJ33" s="93">
        <v>33</v>
      </c>
      <c r="BK33" s="93">
        <v>36</v>
      </c>
      <c r="BL33" s="93">
        <f t="shared" si="30"/>
        <v>2.6177420721284719</v>
      </c>
      <c r="BM33" s="93">
        <f t="shared" si="31"/>
        <v>2.8162224740655244</v>
      </c>
      <c r="BN33" s="94">
        <v>450</v>
      </c>
      <c r="BO33" s="94">
        <v>460</v>
      </c>
      <c r="BP33" s="94">
        <f t="shared" si="32"/>
        <v>35.696482801751891</v>
      </c>
      <c r="BQ33" s="94">
        <f t="shared" si="33"/>
        <v>35.985064946392811</v>
      </c>
      <c r="BR33" s="83">
        <v>46</v>
      </c>
      <c r="BS33" s="95">
        <v>44</v>
      </c>
      <c r="BT33" s="83">
        <f t="shared" si="34"/>
        <v>3.6489737975124155</v>
      </c>
      <c r="BU33" s="83">
        <f t="shared" si="35"/>
        <v>3.4420496905245295</v>
      </c>
      <c r="BV33" s="79">
        <v>24</v>
      </c>
      <c r="BW33" s="79">
        <v>29</v>
      </c>
      <c r="BX33" s="79">
        <f t="shared" si="36"/>
        <v>1.9166666666666667</v>
      </c>
      <c r="BY33" s="79">
        <f t="shared" si="37"/>
        <v>1.5172413793103448</v>
      </c>
      <c r="BZ33" s="79">
        <v>2355</v>
      </c>
      <c r="CA33" s="79">
        <v>1391</v>
      </c>
      <c r="CB33" s="79">
        <f t="shared" si="38"/>
        <v>98.125</v>
      </c>
      <c r="CC33" s="79">
        <f t="shared" si="39"/>
        <v>47.96551724137931</v>
      </c>
      <c r="CD33" s="96">
        <v>15676</v>
      </c>
      <c r="CE33" s="96">
        <v>16028</v>
      </c>
      <c r="CF33" s="96">
        <f t="shared" si="40"/>
        <v>0.15022965042102576</v>
      </c>
      <c r="CG33" s="96">
        <f t="shared" si="41"/>
        <v>8.6785625155977042E-2</v>
      </c>
      <c r="CH33" s="79">
        <v>805</v>
      </c>
      <c r="CI33" s="79">
        <v>353</v>
      </c>
      <c r="CJ33" s="79">
        <v>3258</v>
      </c>
      <c r="CK33" s="79">
        <v>1849</v>
      </c>
      <c r="CL33" s="79">
        <f t="shared" si="42"/>
        <v>4.047204968944099</v>
      </c>
      <c r="CM33" s="79">
        <f t="shared" si="43"/>
        <v>5.237960339943343</v>
      </c>
      <c r="CN33" s="79">
        <v>122</v>
      </c>
      <c r="CO33" s="79">
        <v>48</v>
      </c>
      <c r="CP33" s="97">
        <f t="shared" si="44"/>
        <v>3.7446286065070597E-2</v>
      </c>
      <c r="CQ33" s="97">
        <f t="shared" si="45"/>
        <v>2.5959978366684695E-2</v>
      </c>
      <c r="CR33" s="97">
        <v>65.573770491803273</v>
      </c>
      <c r="CS33" s="97">
        <v>56.25</v>
      </c>
      <c r="CT33" s="97">
        <v>80</v>
      </c>
      <c r="CU33" s="97">
        <v>27</v>
      </c>
      <c r="CV33" s="79">
        <v>15552</v>
      </c>
      <c r="CW33" s="97">
        <v>7963</v>
      </c>
      <c r="CX33" s="98">
        <f t="shared" si="67"/>
        <v>0.51440329218106995</v>
      </c>
      <c r="CY33" s="98">
        <f t="shared" si="46"/>
        <v>0.33906819038050984</v>
      </c>
      <c r="CZ33" s="93">
        <v>2383</v>
      </c>
      <c r="DA33" s="93">
        <v>1401</v>
      </c>
      <c r="DB33" s="93">
        <v>80</v>
      </c>
      <c r="DC33" s="93">
        <v>27</v>
      </c>
      <c r="DD33" s="93">
        <f t="shared" si="47"/>
        <v>29.787500000000001</v>
      </c>
      <c r="DE33" s="93">
        <f t="shared" si="48"/>
        <v>51.888888888888886</v>
      </c>
      <c r="DF33" s="93">
        <f t="shared" si="49"/>
        <v>3.357112882920688</v>
      </c>
      <c r="DG33" s="93">
        <f t="shared" si="50"/>
        <v>1.9271948608137044</v>
      </c>
      <c r="DH33" s="99">
        <v>672</v>
      </c>
      <c r="DI33" s="99">
        <v>482</v>
      </c>
      <c r="DJ33" s="100">
        <v>4159</v>
      </c>
      <c r="DK33" s="99">
        <v>4732</v>
      </c>
      <c r="DL33" s="99">
        <f t="shared" si="51"/>
        <v>16.157730223611445</v>
      </c>
      <c r="DM33" s="99">
        <f t="shared" si="52"/>
        <v>10.185967878275571</v>
      </c>
      <c r="DN33" s="101">
        <v>43</v>
      </c>
      <c r="DO33" s="101">
        <v>38</v>
      </c>
      <c r="DP33" s="94">
        <v>360</v>
      </c>
      <c r="DQ33" s="94">
        <v>683</v>
      </c>
      <c r="DR33" s="94">
        <f t="shared" si="53"/>
        <v>11.944444444444445</v>
      </c>
      <c r="DS33" s="94">
        <f t="shared" si="54"/>
        <v>5.5636896046852122</v>
      </c>
      <c r="DT33" s="102">
        <v>902</v>
      </c>
      <c r="DU33" s="83">
        <v>333.36</v>
      </c>
      <c r="DV33" s="83">
        <f t="shared" si="55"/>
        <v>102.61660978384528</v>
      </c>
      <c r="DW33" s="83">
        <f t="shared" si="56"/>
        <v>37.795918367346935</v>
      </c>
      <c r="DX33" s="79">
        <v>674</v>
      </c>
      <c r="DY33" s="79">
        <v>681</v>
      </c>
      <c r="DZ33" s="58">
        <f t="shared" si="57"/>
        <v>5.5245901639344259</v>
      </c>
      <c r="EA33" s="58">
        <f t="shared" si="58"/>
        <v>14.1875</v>
      </c>
      <c r="EB33" s="105">
        <v>208</v>
      </c>
      <c r="EC33" s="106">
        <v>172</v>
      </c>
      <c r="ED33" s="106">
        <v>1013</v>
      </c>
      <c r="EE33" s="106">
        <v>1028</v>
      </c>
      <c r="EF33" s="71">
        <f t="shared" si="59"/>
        <v>0.20533070088845015</v>
      </c>
      <c r="EG33" s="71">
        <f t="shared" si="60"/>
        <v>0.16731517509727625</v>
      </c>
      <c r="EH33" s="83">
        <v>879</v>
      </c>
      <c r="EI33" s="83">
        <v>882</v>
      </c>
      <c r="EJ33" s="64">
        <f t="shared" si="61"/>
        <v>0.86771964461994078</v>
      </c>
      <c r="EK33" s="64">
        <f t="shared" si="62"/>
        <v>0.857976653696498</v>
      </c>
      <c r="EL33" s="83">
        <f t="shared" si="63"/>
        <v>0.23663253697383391</v>
      </c>
      <c r="EM33" s="83">
        <f t="shared" si="64"/>
        <v>0.19501133786848074</v>
      </c>
      <c r="EN33" s="159">
        <v>91.960978107068399</v>
      </c>
      <c r="EO33" s="160">
        <v>94.208884799944997</v>
      </c>
      <c r="EP33" s="162">
        <f t="shared" si="65"/>
        <v>7.0476422249168431</v>
      </c>
      <c r="EQ33" s="162">
        <f t="shared" si="66"/>
        <v>8.9530960658029617</v>
      </c>
    </row>
    <row r="34" spans="1:147">
      <c r="A34" s="72" t="s">
        <v>87</v>
      </c>
      <c r="B34" s="72">
        <v>7985892.7999999998</v>
      </c>
      <c r="C34" s="73">
        <v>8046827.7999999998</v>
      </c>
      <c r="D34" s="74">
        <v>41885</v>
      </c>
      <c r="E34" s="74">
        <v>45539</v>
      </c>
      <c r="F34" s="75">
        <f t="shared" si="0"/>
        <v>524.48738104773963</v>
      </c>
      <c r="G34" s="75">
        <f>+(E34/C34)*100000</f>
        <v>565.92487290457484</v>
      </c>
      <c r="H34" s="76">
        <v>3041</v>
      </c>
      <c r="I34" s="76">
        <v>3167</v>
      </c>
      <c r="J34" s="77">
        <f t="shared" si="2"/>
        <v>38.079649654200217</v>
      </c>
      <c r="K34" s="77">
        <f t="shared" si="3"/>
        <v>39.35712405825312</v>
      </c>
      <c r="L34" s="78">
        <v>1111713559</v>
      </c>
      <c r="M34" s="79">
        <v>790062105</v>
      </c>
      <c r="N34" s="79">
        <f t="shared" si="4"/>
        <v>139.20967721980941</v>
      </c>
      <c r="O34" s="79">
        <f t="shared" si="5"/>
        <v>98.18305109002084</v>
      </c>
      <c r="P34" s="74">
        <v>240</v>
      </c>
      <c r="Q34" s="74">
        <v>241</v>
      </c>
      <c r="R34" s="80">
        <f t="shared" si="6"/>
        <v>3.0052995452180373</v>
      </c>
      <c r="S34" s="80">
        <f t="shared" si="7"/>
        <v>2.9949690236940327</v>
      </c>
      <c r="T34" s="83">
        <v>78</v>
      </c>
      <c r="U34" s="82">
        <v>77</v>
      </c>
      <c r="V34" s="83">
        <f t="shared" si="8"/>
        <v>24.528301886792452</v>
      </c>
      <c r="W34" s="83">
        <f t="shared" si="9"/>
        <v>24.213836477987421</v>
      </c>
      <c r="X34" s="84">
        <v>1005</v>
      </c>
      <c r="Y34" s="84">
        <v>1245</v>
      </c>
      <c r="Z34" s="85">
        <f t="shared" si="10"/>
        <v>12.584691845600533</v>
      </c>
      <c r="AA34" s="85">
        <f t="shared" si="11"/>
        <v>15.471935412859214</v>
      </c>
      <c r="AB34" s="86">
        <v>300</v>
      </c>
      <c r="AC34" s="86">
        <v>38</v>
      </c>
      <c r="AD34" s="87">
        <f t="shared" si="12"/>
        <v>3.7566244315225465</v>
      </c>
      <c r="AE34" s="87">
        <f t="shared" si="13"/>
        <v>0.47223577966959857</v>
      </c>
      <c r="AF34" s="88">
        <f t="shared" si="14"/>
        <v>7.1624686641995936</v>
      </c>
      <c r="AG34" s="88">
        <f t="shared" si="15"/>
        <v>0.8344495926568436</v>
      </c>
      <c r="AH34" s="79">
        <v>57</v>
      </c>
      <c r="AI34" s="79">
        <v>248</v>
      </c>
      <c r="AJ34" s="79">
        <f t="shared" si="16"/>
        <v>1.3608690461979229</v>
      </c>
      <c r="AK34" s="79">
        <f t="shared" si="17"/>
        <v>5.4458815520762416</v>
      </c>
      <c r="AL34" s="89">
        <v>45</v>
      </c>
      <c r="AM34" s="90">
        <v>66</v>
      </c>
      <c r="AN34" s="89">
        <f t="shared" si="18"/>
        <v>1.0743702996299391</v>
      </c>
      <c r="AO34" s="89">
        <f t="shared" si="19"/>
        <v>1.4493071872460968</v>
      </c>
      <c r="AP34" s="89">
        <f t="shared" si="20"/>
        <v>0.56349366472838203</v>
      </c>
      <c r="AQ34" s="89">
        <f t="shared" si="21"/>
        <v>0.82019898574193417</v>
      </c>
      <c r="AR34" s="79">
        <v>13.266405484818804</v>
      </c>
      <c r="AS34" s="79">
        <v>15.117770821573357</v>
      </c>
      <c r="AT34" s="84">
        <v>20420</v>
      </c>
      <c r="AU34" s="84">
        <v>19487</v>
      </c>
      <c r="AV34" s="79">
        <f t="shared" si="22"/>
        <v>255.70090297230138</v>
      </c>
      <c r="AW34" s="79">
        <f t="shared" si="23"/>
        <v>242.16996416898596</v>
      </c>
      <c r="AX34" s="91">
        <v>18613</v>
      </c>
      <c r="AY34" s="91">
        <v>15764</v>
      </c>
      <c r="AZ34" s="91">
        <f t="shared" si="24"/>
        <v>233.07350181309721</v>
      </c>
      <c r="BA34" s="91">
        <f t="shared" si="25"/>
        <v>195.90328501872503</v>
      </c>
      <c r="BB34" s="84">
        <v>17970</v>
      </c>
      <c r="BC34" s="84">
        <v>15086</v>
      </c>
      <c r="BD34" s="79">
        <f t="shared" si="26"/>
        <v>225.02180344820059</v>
      </c>
      <c r="BE34" s="79">
        <f t="shared" si="27"/>
        <v>187.47760452883062</v>
      </c>
      <c r="BF34" s="92">
        <v>1181258759</v>
      </c>
      <c r="BG34" s="92">
        <v>1208181801</v>
      </c>
      <c r="BH34" s="92">
        <f t="shared" si="28"/>
        <v>147.91818380031347</v>
      </c>
      <c r="BI34" s="79">
        <f t="shared" si="29"/>
        <v>150.14386178364597</v>
      </c>
      <c r="BJ34" s="93">
        <v>313</v>
      </c>
      <c r="BK34" s="93">
        <v>324</v>
      </c>
      <c r="BL34" s="93">
        <f t="shared" si="30"/>
        <v>3.9194114902218571</v>
      </c>
      <c r="BM34" s="93">
        <f t="shared" si="31"/>
        <v>4.0264313845513131</v>
      </c>
      <c r="BN34" s="94">
        <v>1924</v>
      </c>
      <c r="BO34" s="94">
        <v>1932</v>
      </c>
      <c r="BP34" s="94">
        <f t="shared" si="32"/>
        <v>24.092484687497937</v>
      </c>
      <c r="BQ34" s="94">
        <f t="shared" si="33"/>
        <v>24.009461218991166</v>
      </c>
      <c r="BR34" s="83">
        <v>286</v>
      </c>
      <c r="BS34" s="95">
        <v>285</v>
      </c>
      <c r="BT34" s="83">
        <f t="shared" si="34"/>
        <v>3.5813152913848283</v>
      </c>
      <c r="BU34" s="83">
        <f t="shared" si="35"/>
        <v>3.5417683475219892</v>
      </c>
      <c r="BV34" s="79">
        <v>288</v>
      </c>
      <c r="BW34" s="79">
        <v>299</v>
      </c>
      <c r="BX34" s="79">
        <f t="shared" si="36"/>
        <v>0.99305555555555558</v>
      </c>
      <c r="BY34" s="79">
        <f t="shared" si="37"/>
        <v>0.95317725752508364</v>
      </c>
      <c r="BZ34" s="79">
        <v>3206</v>
      </c>
      <c r="CA34" s="79">
        <v>2946</v>
      </c>
      <c r="CB34" s="79">
        <f t="shared" si="38"/>
        <v>11.131944444444445</v>
      </c>
      <c r="CC34" s="79">
        <f t="shared" si="39"/>
        <v>9.8528428093645477</v>
      </c>
      <c r="CD34" s="96">
        <v>79893</v>
      </c>
      <c r="CE34" s="96">
        <v>86950</v>
      </c>
      <c r="CF34" s="96">
        <f t="shared" si="40"/>
        <v>4.0128672098932325E-2</v>
      </c>
      <c r="CG34" s="96">
        <f t="shared" si="41"/>
        <v>3.3881541115583669E-2</v>
      </c>
      <c r="CH34" s="79">
        <v>657</v>
      </c>
      <c r="CI34" s="79">
        <v>975</v>
      </c>
      <c r="CJ34" s="79">
        <v>3558</v>
      </c>
      <c r="CK34" s="79">
        <v>3586</v>
      </c>
      <c r="CL34" s="79">
        <f t="shared" si="42"/>
        <v>5.4155251141552512</v>
      </c>
      <c r="CM34" s="79">
        <f t="shared" si="43"/>
        <v>3.677948717948718</v>
      </c>
      <c r="CN34" s="79">
        <v>145</v>
      </c>
      <c r="CO34" s="79">
        <v>172</v>
      </c>
      <c r="CP34" s="97">
        <f t="shared" si="44"/>
        <v>4.0753232152894885E-2</v>
      </c>
      <c r="CQ34" s="97">
        <f t="shared" si="45"/>
        <v>4.796430563301729E-2</v>
      </c>
      <c r="CR34" s="97">
        <v>82.758620689655174</v>
      </c>
      <c r="CS34" s="97">
        <v>86.04651162790698</v>
      </c>
      <c r="CT34" s="97">
        <v>120</v>
      </c>
      <c r="CU34" s="97">
        <v>148</v>
      </c>
      <c r="CV34" s="79">
        <v>83696</v>
      </c>
      <c r="CW34" s="97">
        <v>45539</v>
      </c>
      <c r="CX34" s="98">
        <f t="shared" si="67"/>
        <v>0.14337602752819728</v>
      </c>
      <c r="CY34" s="98">
        <f t="shared" si="46"/>
        <v>0.32499615714003383</v>
      </c>
      <c r="CZ34" s="93">
        <v>5358</v>
      </c>
      <c r="DA34" s="93">
        <v>4614</v>
      </c>
      <c r="DB34" s="93">
        <v>120</v>
      </c>
      <c r="DC34" s="93">
        <v>148</v>
      </c>
      <c r="DD34" s="93">
        <f t="shared" si="47"/>
        <v>44.65</v>
      </c>
      <c r="DE34" s="93">
        <f t="shared" si="48"/>
        <v>31.175675675675677</v>
      </c>
      <c r="DF34" s="93">
        <f t="shared" si="49"/>
        <v>2.2396416573348263</v>
      </c>
      <c r="DG34" s="93">
        <f t="shared" si="50"/>
        <v>3.2076289553532726</v>
      </c>
      <c r="DH34" s="99">
        <v>1286</v>
      </c>
      <c r="DI34" s="99">
        <v>1352</v>
      </c>
      <c r="DJ34" s="100">
        <v>18524</v>
      </c>
      <c r="DK34" s="99">
        <v>17841</v>
      </c>
      <c r="DL34" s="99">
        <f t="shared" si="51"/>
        <v>6.942345065860505</v>
      </c>
      <c r="DM34" s="99">
        <f t="shared" si="52"/>
        <v>7.5780505577041648</v>
      </c>
      <c r="DN34" s="101">
        <v>282</v>
      </c>
      <c r="DO34" s="101">
        <v>611</v>
      </c>
      <c r="DP34" s="94">
        <v>1012</v>
      </c>
      <c r="DQ34" s="94">
        <v>1998</v>
      </c>
      <c r="DR34" s="94">
        <f t="shared" si="53"/>
        <v>27.865612648221344</v>
      </c>
      <c r="DS34" s="94">
        <f t="shared" si="54"/>
        <v>30.58058058058058</v>
      </c>
      <c r="DT34" s="102">
        <v>4148</v>
      </c>
      <c r="DU34" s="83">
        <v>2553.12</v>
      </c>
      <c r="DV34" s="83">
        <f t="shared" si="55"/>
        <v>50.199685344305941</v>
      </c>
      <c r="DW34" s="83">
        <f t="shared" si="56"/>
        <v>33.793778954334876</v>
      </c>
      <c r="DX34" s="79">
        <v>5632</v>
      </c>
      <c r="DY34" s="79">
        <v>4997</v>
      </c>
      <c r="DZ34" s="58">
        <f t="shared" si="57"/>
        <v>38.841379310344827</v>
      </c>
      <c r="EA34" s="58">
        <f t="shared" si="58"/>
        <v>29.052325581395348</v>
      </c>
      <c r="EB34" s="105">
        <v>1108</v>
      </c>
      <c r="EC34" s="106">
        <v>1108</v>
      </c>
      <c r="ED34" s="106">
        <v>8046</v>
      </c>
      <c r="EE34" s="106">
        <v>8046</v>
      </c>
      <c r="EF34" s="71">
        <f t="shared" si="59"/>
        <v>0.13770817797663434</v>
      </c>
      <c r="EG34" s="71">
        <f t="shared" si="60"/>
        <v>0.13770817797663434</v>
      </c>
      <c r="EH34" s="83">
        <v>8263</v>
      </c>
      <c r="EI34" s="83">
        <v>7555</v>
      </c>
      <c r="EJ34" s="64">
        <f t="shared" si="61"/>
        <v>1.0269699229430773</v>
      </c>
      <c r="EK34" s="64">
        <f t="shared" si="62"/>
        <v>0.93897588864031822</v>
      </c>
      <c r="EL34" s="83">
        <f t="shared" si="63"/>
        <v>0.13409173423695994</v>
      </c>
      <c r="EM34" s="83">
        <f t="shared" si="64"/>
        <v>0.14665784248841826</v>
      </c>
      <c r="EN34" s="159">
        <v>91.6160269454775</v>
      </c>
      <c r="EO34" s="160">
        <v>94.805630818750402</v>
      </c>
      <c r="EP34" s="162">
        <f t="shared" si="65"/>
        <v>2.9185653708386519</v>
      </c>
      <c r="EQ34" s="162">
        <f t="shared" si="66"/>
        <v>2.4345405405435052</v>
      </c>
    </row>
    <row r="35" spans="1:147">
      <c r="A35" s="72" t="s">
        <v>88</v>
      </c>
      <c r="B35" s="72">
        <v>2091512.8</v>
      </c>
      <c r="C35" s="73">
        <v>2118761.6</v>
      </c>
      <c r="D35" s="74">
        <v>31565</v>
      </c>
      <c r="E35" s="74">
        <v>34833</v>
      </c>
      <c r="F35" s="75">
        <f t="shared" si="0"/>
        <v>1509.1946843452261</v>
      </c>
      <c r="G35" s="75">
        <f>+(E35/C35)*100000</f>
        <v>1644.026397306804</v>
      </c>
      <c r="H35" s="76">
        <v>1503</v>
      </c>
      <c r="I35" s="76">
        <v>1521</v>
      </c>
      <c r="J35" s="77">
        <f t="shared" si="2"/>
        <v>71.861859989573091</v>
      </c>
      <c r="K35" s="77">
        <f t="shared" si="3"/>
        <v>71.78721758974676</v>
      </c>
      <c r="L35" s="78">
        <v>519389926.64999998</v>
      </c>
      <c r="M35" s="79">
        <v>493064267.44999999</v>
      </c>
      <c r="N35" s="79">
        <f t="shared" si="4"/>
        <v>248.33217690563498</v>
      </c>
      <c r="O35" s="79">
        <f t="shared" si="5"/>
        <v>232.71342441263801</v>
      </c>
      <c r="P35" s="74">
        <v>34</v>
      </c>
      <c r="Q35" s="74">
        <v>27</v>
      </c>
      <c r="R35" s="80">
        <f t="shared" si="6"/>
        <v>1.6256175912478277</v>
      </c>
      <c r="S35" s="80">
        <f t="shared" si="7"/>
        <v>1.2743293063268657</v>
      </c>
      <c r="T35" s="83">
        <v>5</v>
      </c>
      <c r="U35" s="82">
        <v>6</v>
      </c>
      <c r="V35" s="83">
        <f t="shared" si="8"/>
        <v>12.820512820512821</v>
      </c>
      <c r="W35" s="83">
        <f t="shared" si="9"/>
        <v>18.181818181818183</v>
      </c>
      <c r="X35" s="84">
        <v>1016</v>
      </c>
      <c r="Y35" s="84">
        <v>379</v>
      </c>
      <c r="Z35" s="85">
        <f t="shared" si="10"/>
        <v>48.57727860905274</v>
      </c>
      <c r="AA35" s="85">
        <f t="shared" si="11"/>
        <v>17.887807670291927</v>
      </c>
      <c r="AB35" s="86">
        <v>1</v>
      </c>
      <c r="AC35" s="86">
        <v>0</v>
      </c>
      <c r="AD35" s="87">
        <f t="shared" si="12"/>
        <v>4.781228209552435E-2</v>
      </c>
      <c r="AE35" s="87">
        <f t="shared" si="13"/>
        <v>0</v>
      </c>
      <c r="AF35" s="88">
        <f t="shared" si="14"/>
        <v>3.1680658957706324E-2</v>
      </c>
      <c r="AG35" s="88">
        <f t="shared" si="15"/>
        <v>0</v>
      </c>
      <c r="AH35" s="79">
        <v>139</v>
      </c>
      <c r="AI35" s="79">
        <v>102</v>
      </c>
      <c r="AJ35" s="79">
        <f t="shared" si="16"/>
        <v>4.4036115951211787</v>
      </c>
      <c r="AK35" s="79">
        <f t="shared" si="17"/>
        <v>2.9282576866764276</v>
      </c>
      <c r="AL35" s="89">
        <v>383</v>
      </c>
      <c r="AM35" s="90">
        <v>22</v>
      </c>
      <c r="AN35" s="89">
        <f t="shared" si="18"/>
        <v>12.13369238080152</v>
      </c>
      <c r="AO35" s="89">
        <f t="shared" si="19"/>
        <v>0.63158499124393541</v>
      </c>
      <c r="AP35" s="89">
        <f t="shared" si="20"/>
        <v>18.312104042585826</v>
      </c>
      <c r="AQ35" s="89">
        <f t="shared" si="21"/>
        <v>1.0383423977478166</v>
      </c>
      <c r="AR35" s="79">
        <v>4.7239612976664773</v>
      </c>
      <c r="AS35" s="79">
        <v>63.576912141029283</v>
      </c>
      <c r="AT35" s="84">
        <v>3514</v>
      </c>
      <c r="AU35" s="84">
        <v>3517</v>
      </c>
      <c r="AV35" s="79">
        <f t="shared" si="22"/>
        <v>168.01235928367257</v>
      </c>
      <c r="AW35" s="79">
        <f t="shared" si="23"/>
        <v>165.99319149450321</v>
      </c>
      <c r="AX35" s="91">
        <v>3486</v>
      </c>
      <c r="AY35" s="91">
        <v>3517</v>
      </c>
      <c r="AZ35" s="91">
        <f t="shared" si="24"/>
        <v>166.67361538499787</v>
      </c>
      <c r="BA35" s="91">
        <f t="shared" si="25"/>
        <v>165.99319149450321</v>
      </c>
      <c r="BB35" s="84">
        <v>2856</v>
      </c>
      <c r="BC35" s="84">
        <v>2836</v>
      </c>
      <c r="BD35" s="79">
        <f t="shared" si="26"/>
        <v>136.55187766481754</v>
      </c>
      <c r="BE35" s="79">
        <f t="shared" si="27"/>
        <v>133.85177454603669</v>
      </c>
      <c r="BF35" s="92">
        <v>438023872</v>
      </c>
      <c r="BG35" s="92">
        <v>447267378</v>
      </c>
      <c r="BH35" s="92">
        <f t="shared" si="28"/>
        <v>209.4292093263785</v>
      </c>
      <c r="BI35" s="79">
        <f t="shared" si="29"/>
        <v>211.09849168495407</v>
      </c>
      <c r="BJ35" s="93">
        <v>65</v>
      </c>
      <c r="BK35" s="93">
        <v>63</v>
      </c>
      <c r="BL35" s="93">
        <f t="shared" si="30"/>
        <v>3.1077983362090826</v>
      </c>
      <c r="BM35" s="93">
        <f t="shared" si="31"/>
        <v>2.9734350480960194</v>
      </c>
      <c r="BN35" s="94">
        <v>696</v>
      </c>
      <c r="BO35" s="94">
        <v>702</v>
      </c>
      <c r="BP35" s="94">
        <f t="shared" si="32"/>
        <v>33.277348338484948</v>
      </c>
      <c r="BQ35" s="94">
        <f t="shared" si="33"/>
        <v>33.132561964498507</v>
      </c>
      <c r="BR35" s="83">
        <v>57</v>
      </c>
      <c r="BS35" s="95">
        <v>56</v>
      </c>
      <c r="BT35" s="83">
        <f t="shared" si="34"/>
        <v>2.7253000794448878</v>
      </c>
      <c r="BU35" s="83">
        <f t="shared" si="35"/>
        <v>2.643053376085351</v>
      </c>
      <c r="BV35" s="79">
        <v>54</v>
      </c>
      <c r="BW35" s="79">
        <v>52</v>
      </c>
      <c r="BX35" s="79">
        <f t="shared" si="36"/>
        <v>1.0555555555555556</v>
      </c>
      <c r="BY35" s="79">
        <f t="shared" si="37"/>
        <v>1.0769230769230769</v>
      </c>
      <c r="BZ35" s="79">
        <v>2059</v>
      </c>
      <c r="CA35" s="79">
        <v>987</v>
      </c>
      <c r="CB35" s="79">
        <f t="shared" si="38"/>
        <v>38.129629629629626</v>
      </c>
      <c r="CC35" s="79">
        <f t="shared" si="39"/>
        <v>18.98076923076923</v>
      </c>
      <c r="CD35" s="96">
        <v>69438</v>
      </c>
      <c r="CE35" s="96">
        <v>92728</v>
      </c>
      <c r="CF35" s="96">
        <f t="shared" si="40"/>
        <v>2.9652351738241309E-2</v>
      </c>
      <c r="CG35" s="96">
        <f t="shared" si="41"/>
        <v>1.0644034164437925E-2</v>
      </c>
      <c r="CH35" s="79">
        <v>1139</v>
      </c>
      <c r="CI35" s="79">
        <v>536</v>
      </c>
      <c r="CJ35" s="79">
        <v>2582</v>
      </c>
      <c r="CK35" s="79">
        <v>1193</v>
      </c>
      <c r="CL35" s="79">
        <f t="shared" si="42"/>
        <v>2.266900790166813</v>
      </c>
      <c r="CM35" s="79">
        <f t="shared" si="43"/>
        <v>2.2257462686567164</v>
      </c>
      <c r="CN35" s="79">
        <v>134</v>
      </c>
      <c r="CO35" s="79">
        <v>108</v>
      </c>
      <c r="CP35" s="97">
        <f t="shared" si="44"/>
        <v>5.1897753679318356E-2</v>
      </c>
      <c r="CQ35" s="97">
        <f t="shared" si="45"/>
        <v>9.0528080469404859E-2</v>
      </c>
      <c r="CR35" s="97">
        <v>83.582089552238799</v>
      </c>
      <c r="CS35" s="97">
        <v>100</v>
      </c>
      <c r="CT35" s="97">
        <v>112</v>
      </c>
      <c r="CU35" s="97">
        <v>108</v>
      </c>
      <c r="CV35" s="79">
        <v>69438</v>
      </c>
      <c r="CW35" s="97">
        <v>34716</v>
      </c>
      <c r="CX35" s="98">
        <f t="shared" si="67"/>
        <v>0.16129496817304645</v>
      </c>
      <c r="CY35" s="98">
        <f t="shared" si="46"/>
        <v>0.31109574835810577</v>
      </c>
      <c r="CZ35" s="93">
        <v>2199</v>
      </c>
      <c r="DA35" s="93">
        <v>883</v>
      </c>
      <c r="DB35" s="93">
        <v>112</v>
      </c>
      <c r="DC35" s="93">
        <v>108</v>
      </c>
      <c r="DD35" s="93">
        <f t="shared" si="47"/>
        <v>19.633928571428573</v>
      </c>
      <c r="DE35" s="93">
        <f t="shared" si="48"/>
        <v>8.1759259259259256</v>
      </c>
      <c r="DF35" s="93">
        <f t="shared" si="49"/>
        <v>5.0932241928149162</v>
      </c>
      <c r="DG35" s="93">
        <f t="shared" si="50"/>
        <v>12.231030577576444</v>
      </c>
      <c r="DH35" s="99">
        <v>884</v>
      </c>
      <c r="DI35" s="99">
        <v>227</v>
      </c>
      <c r="DJ35" s="100">
        <v>2941</v>
      </c>
      <c r="DK35" s="99">
        <v>3457</v>
      </c>
      <c r="DL35" s="99">
        <f t="shared" si="51"/>
        <v>30.057803468208093</v>
      </c>
      <c r="DM35" s="99">
        <f t="shared" si="52"/>
        <v>6.5663870407868092</v>
      </c>
      <c r="DN35" s="101">
        <v>121</v>
      </c>
      <c r="DO35" s="101">
        <v>64</v>
      </c>
      <c r="DP35" s="94">
        <v>104</v>
      </c>
      <c r="DQ35" s="94">
        <v>208</v>
      </c>
      <c r="DR35" s="94">
        <f t="shared" si="53"/>
        <v>116.34615384615384</v>
      </c>
      <c r="DS35" s="94">
        <f t="shared" si="54"/>
        <v>30.76923076923077</v>
      </c>
      <c r="DT35" s="102">
        <v>916</v>
      </c>
      <c r="DU35" s="83">
        <v>390.24</v>
      </c>
      <c r="DV35" s="83">
        <f t="shared" si="55"/>
        <v>49.03640256959315</v>
      </c>
      <c r="DW35" s="83">
        <f t="shared" si="56"/>
        <v>23.985248924400736</v>
      </c>
      <c r="DX35" s="79">
        <v>1781</v>
      </c>
      <c r="DY35" s="79">
        <v>1115</v>
      </c>
      <c r="DZ35" s="58">
        <f t="shared" si="57"/>
        <v>13.291044776119403</v>
      </c>
      <c r="EA35" s="58">
        <f t="shared" si="58"/>
        <v>10.324074074074074</v>
      </c>
      <c r="EB35" s="105">
        <v>482</v>
      </c>
      <c r="EC35" s="106">
        <v>448</v>
      </c>
      <c r="ED35" s="106">
        <v>2943</v>
      </c>
      <c r="EE35" s="106">
        <v>2943</v>
      </c>
      <c r="EF35" s="71">
        <f t="shared" si="59"/>
        <v>0.16377845735643901</v>
      </c>
      <c r="EG35" s="71">
        <f t="shared" si="60"/>
        <v>0.15222562011552837</v>
      </c>
      <c r="EH35" s="83">
        <v>1868</v>
      </c>
      <c r="EI35" s="83">
        <v>1627</v>
      </c>
      <c r="EJ35" s="64">
        <f t="shared" si="61"/>
        <v>0.63472646958885492</v>
      </c>
      <c r="EK35" s="64">
        <f t="shared" si="62"/>
        <v>0.55283724091063535</v>
      </c>
      <c r="EL35" s="83">
        <f t="shared" si="63"/>
        <v>0.25802997858672377</v>
      </c>
      <c r="EM35" s="83">
        <f t="shared" si="64"/>
        <v>0.27535341118623236</v>
      </c>
      <c r="EN35" s="159">
        <v>94.641460205950196</v>
      </c>
      <c r="EO35" s="160">
        <v>90.736252661051196</v>
      </c>
      <c r="EP35" s="162">
        <f t="shared" si="65"/>
        <v>7.9690459166684455</v>
      </c>
      <c r="EQ35" s="162">
        <f t="shared" si="66"/>
        <v>7.8344440211915867</v>
      </c>
    </row>
    <row r="36" spans="1:147">
      <c r="A36" s="72" t="s">
        <v>89</v>
      </c>
      <c r="B36" s="72">
        <v>1563323.9</v>
      </c>
      <c r="C36" s="73">
        <v>1576067.9</v>
      </c>
      <c r="D36" s="74">
        <v>16156</v>
      </c>
      <c r="E36" s="74">
        <v>16134</v>
      </c>
      <c r="F36" s="75">
        <f t="shared" si="0"/>
        <v>1033.4390717112431</v>
      </c>
      <c r="G36" s="75">
        <f>+(E36/C36)*100000</f>
        <v>1023.6868601917469</v>
      </c>
      <c r="H36" s="76">
        <v>1323</v>
      </c>
      <c r="I36" s="76">
        <v>1435</v>
      </c>
      <c r="J36" s="77">
        <f t="shared" si="2"/>
        <v>84.627376322974413</v>
      </c>
      <c r="K36" s="77">
        <f t="shared" si="3"/>
        <v>91.049376743222808</v>
      </c>
      <c r="L36" s="78">
        <v>406817669</v>
      </c>
      <c r="M36" s="79">
        <v>451913991.05000001</v>
      </c>
      <c r="N36" s="79">
        <f t="shared" si="4"/>
        <v>260.22609198260199</v>
      </c>
      <c r="O36" s="79">
        <f t="shared" si="5"/>
        <v>286.7351026247029</v>
      </c>
      <c r="P36" s="74">
        <v>155</v>
      </c>
      <c r="Q36" s="74">
        <v>118</v>
      </c>
      <c r="R36" s="80">
        <f t="shared" si="6"/>
        <v>9.9147719803938266</v>
      </c>
      <c r="S36" s="80">
        <f t="shared" si="7"/>
        <v>7.4869870771430609</v>
      </c>
      <c r="T36" s="83">
        <v>88</v>
      </c>
      <c r="U36" s="82">
        <v>57</v>
      </c>
      <c r="V36" s="83">
        <f t="shared" si="8"/>
        <v>36.213991769547327</v>
      </c>
      <c r="W36" s="83">
        <f t="shared" si="9"/>
        <v>32.571428571428569</v>
      </c>
      <c r="X36" s="84">
        <v>969</v>
      </c>
      <c r="Y36" s="84">
        <v>1065</v>
      </c>
      <c r="Z36" s="85">
        <f t="shared" si="10"/>
        <v>61.983316445171731</v>
      </c>
      <c r="AA36" s="85">
        <f t="shared" si="11"/>
        <v>67.573230823367439</v>
      </c>
      <c r="AB36" s="86">
        <v>166</v>
      </c>
      <c r="AC36" s="86">
        <v>176</v>
      </c>
      <c r="AD36" s="87">
        <f t="shared" si="12"/>
        <v>10.618400959647582</v>
      </c>
      <c r="AE36" s="87">
        <f t="shared" si="13"/>
        <v>11.167031572687954</v>
      </c>
      <c r="AF36" s="88">
        <f t="shared" si="14"/>
        <v>10.274820500123793</v>
      </c>
      <c r="AG36" s="88">
        <f t="shared" si="15"/>
        <v>10.908640138837237</v>
      </c>
      <c r="AH36" s="79">
        <v>110</v>
      </c>
      <c r="AI36" s="79">
        <v>86</v>
      </c>
      <c r="AJ36" s="79">
        <f t="shared" si="16"/>
        <v>6.8086159940579352</v>
      </c>
      <c r="AK36" s="79">
        <f t="shared" si="17"/>
        <v>5.3303582496591053</v>
      </c>
      <c r="AL36" s="89">
        <v>452</v>
      </c>
      <c r="AM36" s="90">
        <v>453</v>
      </c>
      <c r="AN36" s="89">
        <f t="shared" si="18"/>
        <v>27.977222084674423</v>
      </c>
      <c r="AO36" s="89">
        <f t="shared" si="19"/>
        <v>28.077352175529938</v>
      </c>
      <c r="AP36" s="89">
        <f t="shared" si="20"/>
        <v>28.912754420245221</v>
      </c>
      <c r="AQ36" s="89">
        <f t="shared" si="21"/>
        <v>28.742416491066155</v>
      </c>
      <c r="AR36" s="79">
        <v>23.313407344150299</v>
      </c>
      <c r="AS36" s="79">
        <v>31.480031323414252</v>
      </c>
      <c r="AT36" s="84">
        <v>1171</v>
      </c>
      <c r="AU36" s="84">
        <v>1277</v>
      </c>
      <c r="AV36" s="79">
        <f t="shared" si="22"/>
        <v>74.904503155104322</v>
      </c>
      <c r="AW36" s="79">
        <f t="shared" si="23"/>
        <v>81.02442794501431</v>
      </c>
      <c r="AX36" s="91">
        <v>1055</v>
      </c>
      <c r="AY36" s="91">
        <v>1127</v>
      </c>
      <c r="AZ36" s="91">
        <f t="shared" si="24"/>
        <v>67.484415737519271</v>
      </c>
      <c r="BA36" s="91">
        <f t="shared" si="25"/>
        <v>71.507071491018877</v>
      </c>
      <c r="BB36" s="84">
        <v>1041</v>
      </c>
      <c r="BC36" s="84">
        <v>1077</v>
      </c>
      <c r="BD36" s="79">
        <f t="shared" si="26"/>
        <v>66.588887945741774</v>
      </c>
      <c r="BE36" s="79">
        <f t="shared" si="27"/>
        <v>68.33461933968708</v>
      </c>
      <c r="BF36" s="92">
        <v>317357627</v>
      </c>
      <c r="BG36" s="92">
        <v>356598143.81</v>
      </c>
      <c r="BH36" s="92">
        <f t="shared" si="28"/>
        <v>203.00183922218551</v>
      </c>
      <c r="BI36" s="79">
        <f t="shared" si="29"/>
        <v>226.25810969819258</v>
      </c>
      <c r="BJ36" s="93">
        <v>86</v>
      </c>
      <c r="BK36" s="93">
        <v>98</v>
      </c>
      <c r="BL36" s="93">
        <f t="shared" si="30"/>
        <v>5.5010992923475426</v>
      </c>
      <c r="BM36" s="93">
        <f t="shared" si="31"/>
        <v>6.2180062166103376</v>
      </c>
      <c r="BN36" s="94">
        <v>683</v>
      </c>
      <c r="BO36" s="94">
        <v>738</v>
      </c>
      <c r="BP36" s="94">
        <f t="shared" si="32"/>
        <v>43.68896298457409</v>
      </c>
      <c r="BQ36" s="94">
        <f t="shared" si="33"/>
        <v>46.825393753657444</v>
      </c>
      <c r="BR36" s="83">
        <v>48</v>
      </c>
      <c r="BS36" s="95">
        <v>50</v>
      </c>
      <c r="BT36" s="83">
        <f t="shared" si="34"/>
        <v>3.0703810003800238</v>
      </c>
      <c r="BU36" s="83">
        <f t="shared" si="35"/>
        <v>3.1724521513318047</v>
      </c>
      <c r="BV36" s="79">
        <v>74</v>
      </c>
      <c r="BW36" s="79">
        <v>85</v>
      </c>
      <c r="BX36" s="79">
        <f t="shared" si="36"/>
        <v>0.64864864864864868</v>
      </c>
      <c r="BY36" s="79">
        <f t="shared" si="37"/>
        <v>0.58823529411764708</v>
      </c>
      <c r="BZ36" s="79">
        <v>1962</v>
      </c>
      <c r="CA36" s="79">
        <v>1772</v>
      </c>
      <c r="CB36" s="79">
        <f t="shared" si="38"/>
        <v>26.513513513513512</v>
      </c>
      <c r="CC36" s="79">
        <f t="shared" si="39"/>
        <v>20.847058823529412</v>
      </c>
      <c r="CD36" s="96">
        <v>32680</v>
      </c>
      <c r="CE36" s="96">
        <v>32268</v>
      </c>
      <c r="CF36" s="96">
        <f t="shared" si="40"/>
        <v>6.0036719706242352E-2</v>
      </c>
      <c r="CG36" s="96">
        <f t="shared" si="41"/>
        <v>5.4915086153464736E-2</v>
      </c>
      <c r="CH36" s="79">
        <v>2181</v>
      </c>
      <c r="CI36" s="79">
        <v>1416</v>
      </c>
      <c r="CJ36" s="79">
        <v>3232</v>
      </c>
      <c r="CK36" s="79">
        <v>2222</v>
      </c>
      <c r="CL36" s="79">
        <f t="shared" si="42"/>
        <v>1.4818890417239798</v>
      </c>
      <c r="CM36" s="79">
        <f t="shared" si="43"/>
        <v>1.5692090395480225</v>
      </c>
      <c r="CN36" s="79">
        <v>447</v>
      </c>
      <c r="CO36" s="79">
        <v>394</v>
      </c>
      <c r="CP36" s="97">
        <f t="shared" si="44"/>
        <v>0.13830445544554457</v>
      </c>
      <c r="CQ36" s="97">
        <f t="shared" si="45"/>
        <v>0.17731773177317731</v>
      </c>
      <c r="CR36" s="97">
        <v>94.183445190156604</v>
      </c>
      <c r="CS36" s="97">
        <v>91.6243654822335</v>
      </c>
      <c r="CT36" s="97">
        <v>421</v>
      </c>
      <c r="CU36" s="97">
        <v>361</v>
      </c>
      <c r="CV36" s="79">
        <v>32449</v>
      </c>
      <c r="CW36" s="97">
        <v>15979</v>
      </c>
      <c r="CX36" s="98">
        <f t="shared" si="67"/>
        <v>1.2974205676600203</v>
      </c>
      <c r="CY36" s="98">
        <f t="shared" si="46"/>
        <v>2.2592152199762188</v>
      </c>
      <c r="CZ36" s="93">
        <v>1739</v>
      </c>
      <c r="DA36" s="93">
        <v>1342</v>
      </c>
      <c r="DB36" s="93">
        <v>421</v>
      </c>
      <c r="DC36" s="93">
        <v>361</v>
      </c>
      <c r="DD36" s="93">
        <f t="shared" si="47"/>
        <v>4.130641330166271</v>
      </c>
      <c r="DE36" s="93">
        <f t="shared" si="48"/>
        <v>3.7174515235457064</v>
      </c>
      <c r="DF36" s="93">
        <f t="shared" si="49"/>
        <v>24.209315698677401</v>
      </c>
      <c r="DG36" s="93">
        <f t="shared" si="50"/>
        <v>26.900149031296571</v>
      </c>
      <c r="DH36" s="99">
        <v>473</v>
      </c>
      <c r="DI36" s="99">
        <v>396</v>
      </c>
      <c r="DJ36" s="100">
        <v>7809</v>
      </c>
      <c r="DK36" s="99">
        <v>7390</v>
      </c>
      <c r="DL36" s="99">
        <f t="shared" si="51"/>
        <v>6.057113586886925</v>
      </c>
      <c r="DM36" s="99">
        <f t="shared" si="52"/>
        <v>5.3585926928281458</v>
      </c>
      <c r="DN36" s="101">
        <v>112</v>
      </c>
      <c r="DO36" s="101">
        <v>105</v>
      </c>
      <c r="DP36" s="94">
        <v>248</v>
      </c>
      <c r="DQ36" s="94">
        <v>608</v>
      </c>
      <c r="DR36" s="94">
        <f t="shared" si="53"/>
        <v>45.161290322580648</v>
      </c>
      <c r="DS36" s="94">
        <f t="shared" si="54"/>
        <v>17.269736842105264</v>
      </c>
      <c r="DT36" s="102">
        <v>604</v>
      </c>
      <c r="DU36" s="83">
        <v>406.08</v>
      </c>
      <c r="DV36" s="83">
        <f t="shared" si="55"/>
        <v>40.921409214092144</v>
      </c>
      <c r="DW36" s="83">
        <f t="shared" si="56"/>
        <v>25.475533249686325</v>
      </c>
      <c r="DX36" s="79">
        <v>671</v>
      </c>
      <c r="DY36" s="79">
        <v>676</v>
      </c>
      <c r="DZ36" s="58">
        <f t="shared" si="57"/>
        <v>1.5011185682326622</v>
      </c>
      <c r="EA36" s="58">
        <f t="shared" si="58"/>
        <v>1.7157360406091371</v>
      </c>
      <c r="EB36" s="105">
        <v>453</v>
      </c>
      <c r="EC36" s="106">
        <v>440</v>
      </c>
      <c r="ED36" s="106">
        <v>2449</v>
      </c>
      <c r="EE36" s="106">
        <v>2442</v>
      </c>
      <c r="EF36" s="71">
        <f t="shared" si="59"/>
        <v>0.18497345855451205</v>
      </c>
      <c r="EG36" s="71">
        <f t="shared" si="60"/>
        <v>0.18018018018018017</v>
      </c>
      <c r="EH36" s="83">
        <v>1476</v>
      </c>
      <c r="EI36" s="83">
        <v>1594</v>
      </c>
      <c r="EJ36" s="64">
        <f t="shared" si="61"/>
        <v>0.60269497754185386</v>
      </c>
      <c r="EK36" s="64">
        <f t="shared" si="62"/>
        <v>0.65274365274365276</v>
      </c>
      <c r="EL36" s="83">
        <f t="shared" si="63"/>
        <v>0.30691056910569103</v>
      </c>
      <c r="EM36" s="83">
        <f t="shared" si="64"/>
        <v>0.27603513174404015</v>
      </c>
      <c r="EN36" s="159">
        <v>94.7507978224141</v>
      </c>
      <c r="EO36" s="160">
        <v>92.186051659495604</v>
      </c>
      <c r="EP36" s="162">
        <f t="shared" si="65"/>
        <v>4.3167264146297049</v>
      </c>
      <c r="EQ36" s="162">
        <f t="shared" si="66"/>
        <v>4.5370552557424002</v>
      </c>
    </row>
    <row r="37" spans="1:147">
      <c r="A37" s="109" t="s">
        <v>90</v>
      </c>
      <c r="B37" s="110">
        <f>+SUM(B5:B36)</f>
        <v>119713203.47000001</v>
      </c>
      <c r="C37" s="110">
        <f>+SUM(C5:C36)</f>
        <v>121005815.32000001</v>
      </c>
      <c r="D37" s="111">
        <v>1616733</v>
      </c>
      <c r="E37" s="111">
        <v>1528475</v>
      </c>
      <c r="F37" s="75">
        <f t="shared" si="0"/>
        <v>1350.5051683001293</v>
      </c>
      <c r="G37" s="75">
        <f t="shared" si="1"/>
        <v>1263.1417721189237</v>
      </c>
      <c r="H37" s="112">
        <v>91882</v>
      </c>
      <c r="I37" s="112">
        <v>94665</v>
      </c>
      <c r="J37" s="77">
        <f t="shared" si="2"/>
        <v>76.751767839063405</v>
      </c>
      <c r="K37" s="77">
        <f t="shared" si="3"/>
        <v>78.231777332071445</v>
      </c>
      <c r="N37" s="79">
        <f t="shared" si="4"/>
        <v>0</v>
      </c>
      <c r="O37" s="79">
        <f t="shared" si="5"/>
        <v>0</v>
      </c>
      <c r="P37" s="111">
        <v>3896</v>
      </c>
      <c r="Q37" s="111">
        <v>4273</v>
      </c>
      <c r="R37" s="80">
        <f t="shared" si="6"/>
        <v>3.2544446953809345</v>
      </c>
      <c r="S37" s="80">
        <f t="shared" si="7"/>
        <v>3.5312352457607488</v>
      </c>
      <c r="V37" s="83">
        <f t="shared" si="8"/>
        <v>0</v>
      </c>
      <c r="W37" s="83">
        <f t="shared" si="9"/>
        <v>0</v>
      </c>
      <c r="X37" s="113">
        <v>37699</v>
      </c>
      <c r="Y37" s="113">
        <v>37745</v>
      </c>
      <c r="Z37" s="85">
        <f t="shared" si="10"/>
        <v>31.491096142496367</v>
      </c>
      <c r="AA37" s="85">
        <f t="shared" si="11"/>
        <v>31.192715738647195</v>
      </c>
      <c r="AB37" s="86">
        <v>7087</v>
      </c>
      <c r="AC37" s="86">
        <v>7589</v>
      </c>
      <c r="AD37" s="87">
        <f t="shared" si="12"/>
        <v>5.9199819189334395</v>
      </c>
      <c r="AE37" s="87">
        <f t="shared" si="13"/>
        <v>6.2715994102687391</v>
      </c>
      <c r="AF37" s="88">
        <f t="shared" si="14"/>
        <v>4.3835314798423735</v>
      </c>
      <c r="AG37" s="88">
        <f t="shared" si="15"/>
        <v>4.965079572776788</v>
      </c>
      <c r="AH37" s="79">
        <v>2527</v>
      </c>
      <c r="AI37" s="79">
        <v>4353</v>
      </c>
      <c r="AJ37" s="79">
        <f t="shared" si="16"/>
        <v>1.5630286509893718</v>
      </c>
      <c r="AK37" s="79">
        <f t="shared" si="17"/>
        <v>2.8479366689020105</v>
      </c>
      <c r="AL37" s="89">
        <v>11243</v>
      </c>
      <c r="AM37" s="90">
        <v>9831</v>
      </c>
      <c r="AN37" s="89">
        <f t="shared" si="18"/>
        <v>6.9541476545601535</v>
      </c>
      <c r="AO37" s="89">
        <f t="shared" si="19"/>
        <v>6.4319010778717347</v>
      </c>
      <c r="AP37" s="89">
        <f t="shared" si="20"/>
        <v>9.3916123486057099</v>
      </c>
      <c r="AQ37" s="89">
        <f t="shared" si="21"/>
        <v>8.1244029255965167</v>
      </c>
      <c r="AR37" s="79">
        <v>23.244057677143179</v>
      </c>
      <c r="AS37" s="79">
        <v>24.753488500739881</v>
      </c>
      <c r="AT37" s="113">
        <v>213048</v>
      </c>
      <c r="AU37" s="113">
        <v>216927</v>
      </c>
      <c r="AV37" s="79">
        <f t="shared" si="22"/>
        <v>177.96533199730936</v>
      </c>
      <c r="AW37" s="79">
        <f t="shared" si="23"/>
        <v>179.26989659656959</v>
      </c>
      <c r="AX37" s="91">
        <v>192154</v>
      </c>
      <c r="AZ37" s="91">
        <f t="shared" si="24"/>
        <v>160.51195225775874</v>
      </c>
      <c r="BA37" s="91">
        <f t="shared" si="25"/>
        <v>0</v>
      </c>
      <c r="BB37" s="84">
        <v>184078</v>
      </c>
      <c r="BD37" s="79">
        <f t="shared" si="26"/>
        <v>153.76582921877096</v>
      </c>
      <c r="BE37" s="79">
        <f t="shared" si="27"/>
        <v>0</v>
      </c>
      <c r="BH37" s="92">
        <f t="shared" si="28"/>
        <v>0</v>
      </c>
      <c r="BI37" s="79">
        <f t="shared" si="29"/>
        <v>0</v>
      </c>
      <c r="BJ37" s="93">
        <v>4278</v>
      </c>
      <c r="BK37" s="93">
        <v>4349</v>
      </c>
      <c r="BL37" s="93">
        <f t="shared" si="30"/>
        <v>3.5735406588397427</v>
      </c>
      <c r="BM37" s="93">
        <f t="shared" si="31"/>
        <v>3.5940421445854192</v>
      </c>
      <c r="BN37" s="94">
        <v>45588</v>
      </c>
      <c r="BO37" s="94">
        <v>45864</v>
      </c>
      <c r="BP37" s="94">
        <f t="shared" si="32"/>
        <v>38.081012518743847</v>
      </c>
      <c r="BQ37" s="94">
        <f t="shared" si="33"/>
        <v>37.902310627561661</v>
      </c>
      <c r="BR37" s="83">
        <v>5991</v>
      </c>
      <c r="BS37" s="95">
        <v>6124</v>
      </c>
      <c r="BT37" s="83">
        <f t="shared" si="34"/>
        <v>5.0044605159207336</v>
      </c>
      <c r="BU37" s="83">
        <f t="shared" si="35"/>
        <v>5.0609137947668676</v>
      </c>
      <c r="BV37" s="79">
        <v>3644</v>
      </c>
      <c r="BW37" s="79">
        <v>3728</v>
      </c>
      <c r="BX37" s="79">
        <f t="shared" si="36"/>
        <v>1.644072447859495</v>
      </c>
      <c r="BY37" s="79">
        <f t="shared" si="37"/>
        <v>1.6427038626609443</v>
      </c>
      <c r="BZ37" s="79">
        <v>164636</v>
      </c>
      <c r="CA37" s="79">
        <v>172695</v>
      </c>
      <c r="CB37" s="79">
        <f t="shared" si="38"/>
        <v>45.180021953896819</v>
      </c>
      <c r="CC37" s="79">
        <f t="shared" si="39"/>
        <v>46.323766094420598</v>
      </c>
      <c r="CD37" s="96">
        <v>3848119</v>
      </c>
      <c r="CE37" s="96">
        <v>3771047</v>
      </c>
      <c r="CF37" s="96">
        <f t="shared" si="40"/>
        <v>4.2783500198408625E-2</v>
      </c>
      <c r="CG37" s="96">
        <f t="shared" si="41"/>
        <v>4.5794974180910497E-2</v>
      </c>
      <c r="CH37" s="79">
        <v>117901</v>
      </c>
      <c r="CI37" s="79">
        <v>141083</v>
      </c>
      <c r="CK37" s="79">
        <v>188155</v>
      </c>
      <c r="CL37" s="79">
        <f>+CJ37/CH37</f>
        <v>0</v>
      </c>
      <c r="CM37" s="79">
        <f t="shared" si="43"/>
        <v>1.3336475691614156</v>
      </c>
      <c r="CN37" s="79">
        <v>62169</v>
      </c>
      <c r="CO37" s="79">
        <v>54818</v>
      </c>
      <c r="CP37" s="97"/>
      <c r="CQ37" s="97">
        <f t="shared" si="45"/>
        <v>0.2913449018096782</v>
      </c>
      <c r="CR37" s="97">
        <v>58.308803422927824</v>
      </c>
      <c r="CS37" s="97">
        <v>83.492648400160533</v>
      </c>
      <c r="CT37" s="97">
        <v>36250</v>
      </c>
      <c r="CU37" s="97">
        <v>45769</v>
      </c>
      <c r="CV37" s="79">
        <v>3621772</v>
      </c>
      <c r="CW37" s="97">
        <v>1510891</v>
      </c>
      <c r="CX37" s="98">
        <f t="shared" si="67"/>
        <v>1.0008912764249103</v>
      </c>
      <c r="CY37" s="98">
        <f t="shared" si="46"/>
        <v>3.0292721314773865</v>
      </c>
      <c r="CZ37" s="93">
        <v>199563</v>
      </c>
      <c r="DA37" s="93">
        <v>166532</v>
      </c>
      <c r="DB37" s="93">
        <v>36250</v>
      </c>
      <c r="DC37" s="93">
        <v>45769</v>
      </c>
      <c r="DD37" s="93">
        <f t="shared" si="47"/>
        <v>5.5051862068965516</v>
      </c>
      <c r="DE37" s="93">
        <f t="shared" si="48"/>
        <v>3.6385326312569641</v>
      </c>
      <c r="DF37" s="93">
        <f t="shared" si="49"/>
        <v>18.164689847316385</v>
      </c>
      <c r="DG37" s="93">
        <f t="shared" si="50"/>
        <v>27.48360675425744</v>
      </c>
      <c r="DH37" s="99">
        <v>77111</v>
      </c>
      <c r="DI37" s="99">
        <v>66535</v>
      </c>
      <c r="DJ37" s="114">
        <v>613409</v>
      </c>
      <c r="DK37" s="99">
        <v>562797</v>
      </c>
      <c r="DL37" s="99">
        <f t="shared" si="51"/>
        <v>12.570894786349728</v>
      </c>
      <c r="DM37" s="99">
        <f t="shared" si="52"/>
        <v>11.822202321618629</v>
      </c>
      <c r="DN37" s="107">
        <v>11171</v>
      </c>
      <c r="DO37" s="107">
        <v>11015</v>
      </c>
      <c r="DR37" s="94" t="e">
        <f t="shared" si="53"/>
        <v>#DIV/0!</v>
      </c>
      <c r="DS37" s="94" t="e">
        <f t="shared" si="54"/>
        <v>#DIV/0!</v>
      </c>
      <c r="DX37" s="79">
        <v>80256</v>
      </c>
      <c r="DY37" s="79">
        <v>84086</v>
      </c>
      <c r="DZ37" s="58">
        <f t="shared" si="57"/>
        <v>1.2909327800028954</v>
      </c>
      <c r="EA37" s="58">
        <f t="shared" si="58"/>
        <v>1.5339122186143237</v>
      </c>
      <c r="EB37" s="105">
        <v>37267</v>
      </c>
      <c r="EC37" s="106">
        <v>36400</v>
      </c>
      <c r="ED37" s="106">
        <v>173400</v>
      </c>
      <c r="EE37" s="106">
        <v>169227</v>
      </c>
      <c r="EF37" s="71">
        <f t="shared" si="59"/>
        <v>0.214919261822376</v>
      </c>
      <c r="EG37" s="71">
        <f t="shared" si="60"/>
        <v>0.21509569985876958</v>
      </c>
      <c r="EH37" s="83">
        <v>223656</v>
      </c>
      <c r="EI37" s="83">
        <v>217595</v>
      </c>
      <c r="EJ37" s="64">
        <f t="shared" si="61"/>
        <v>1.2898269896193773</v>
      </c>
      <c r="EK37" s="64">
        <f t="shared" si="62"/>
        <v>1.2858172750211254</v>
      </c>
      <c r="EL37" s="83">
        <f t="shared" si="63"/>
        <v>0.16662642629752836</v>
      </c>
      <c r="EM37" s="83">
        <f t="shared" si="64"/>
        <v>0.16728325558951262</v>
      </c>
      <c r="EN37" s="159">
        <v>92.789076392996506</v>
      </c>
      <c r="EO37" s="160">
        <v>93.714686870375601</v>
      </c>
      <c r="EP37" s="162">
        <f>+(AZ37/B37)*100000</f>
        <v>0.13408040851398889</v>
      </c>
      <c r="EQ37" s="162">
        <f>+(BA37/C37)*100000</f>
        <v>0</v>
      </c>
    </row>
    <row r="79" spans="26:26">
      <c r="Z79" s="79">
        <f>+Calculos!CQ49</f>
        <v>0</v>
      </c>
    </row>
  </sheetData>
  <mergeCells count="87">
    <mergeCell ref="EH1:EM1"/>
    <mergeCell ref="EN1:EO2"/>
    <mergeCell ref="EP1:EQ2"/>
    <mergeCell ref="DA1:DG1"/>
    <mergeCell ref="DH1:DM1"/>
    <mergeCell ref="DN1:DS1"/>
    <mergeCell ref="EB2:EC2"/>
    <mergeCell ref="ED2:EE2"/>
    <mergeCell ref="EH2:EI2"/>
    <mergeCell ref="DF2:DG2"/>
    <mergeCell ref="DL2:DM2"/>
    <mergeCell ref="DR2:DS2"/>
    <mergeCell ref="DV2:DW2"/>
    <mergeCell ref="DZ2:EA2"/>
    <mergeCell ref="DJ2:DK2"/>
    <mergeCell ref="DH2:DI2"/>
    <mergeCell ref="R2:S2"/>
    <mergeCell ref="P2:Q2"/>
    <mergeCell ref="V2:W2"/>
    <mergeCell ref="D2:E2"/>
    <mergeCell ref="F2:G2"/>
    <mergeCell ref="J2:K2"/>
    <mergeCell ref="H2:I2"/>
    <mergeCell ref="N2:O2"/>
    <mergeCell ref="L2:M2"/>
    <mergeCell ref="AV2:AW2"/>
    <mergeCell ref="AX2:AY2"/>
    <mergeCell ref="AZ2:BA2"/>
    <mergeCell ref="BB2:BC2"/>
    <mergeCell ref="BJ1:BM1"/>
    <mergeCell ref="BD2:BE2"/>
    <mergeCell ref="BH2:BI2"/>
    <mergeCell ref="BL2:BM2"/>
    <mergeCell ref="AP2:AQ2"/>
    <mergeCell ref="AR2:AS2"/>
    <mergeCell ref="AD2:AE2"/>
    <mergeCell ref="AF2:AG2"/>
    <mergeCell ref="AT2:AU2"/>
    <mergeCell ref="AJ2:AK2"/>
    <mergeCell ref="AH2:AI2"/>
    <mergeCell ref="Z2:AA2"/>
    <mergeCell ref="X2:Y2"/>
    <mergeCell ref="T2:U2"/>
    <mergeCell ref="AN2:AO2"/>
    <mergeCell ref="AL2:AM2"/>
    <mergeCell ref="AB2:AC2"/>
    <mergeCell ref="BN2:BO2"/>
    <mergeCell ref="BP2:BQ2"/>
    <mergeCell ref="BN1:BQ1"/>
    <mergeCell ref="CV2:CW2"/>
    <mergeCell ref="CH2:CI2"/>
    <mergeCell ref="CJ2:CK2"/>
    <mergeCell ref="BT2:BU2"/>
    <mergeCell ref="CT2:CU2"/>
    <mergeCell ref="BX2:BY2"/>
    <mergeCell ref="BZ2:CA2"/>
    <mergeCell ref="CD1:CG1"/>
    <mergeCell ref="CB2:CC2"/>
    <mergeCell ref="CF2:CG2"/>
    <mergeCell ref="CL2:CM2"/>
    <mergeCell ref="BV2:BW2"/>
    <mergeCell ref="BR1:BU1"/>
    <mergeCell ref="EL2:EM2"/>
    <mergeCell ref="CN2:CO2"/>
    <mergeCell ref="CP2:CQ2"/>
    <mergeCell ref="CR2:CS2"/>
    <mergeCell ref="CX2:CY2"/>
    <mergeCell ref="DD2:DE2"/>
    <mergeCell ref="DB2:DC2"/>
    <mergeCell ref="DT2:DU2"/>
    <mergeCell ref="EJ2:EK2"/>
    <mergeCell ref="EB1:EG1"/>
    <mergeCell ref="B1:C2"/>
    <mergeCell ref="A1:A3"/>
    <mergeCell ref="AL1:AQ1"/>
    <mergeCell ref="AX1:BA1"/>
    <mergeCell ref="DT1:DW1"/>
    <mergeCell ref="D1:G1"/>
    <mergeCell ref="H1:K1"/>
    <mergeCell ref="P1:S1"/>
    <mergeCell ref="T1:W1"/>
    <mergeCell ref="AB1:AG1"/>
    <mergeCell ref="BF2:BG2"/>
    <mergeCell ref="BJ2:BK2"/>
    <mergeCell ref="EF2:EG2"/>
    <mergeCell ref="DP2:DQ2"/>
    <mergeCell ref="DN2:DO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6"/>
  <sheetViews>
    <sheetView workbookViewId="0">
      <selection activeCell="D4" sqref="D4"/>
    </sheetView>
  </sheetViews>
  <sheetFormatPr baseColWidth="10" defaultRowHeight="15"/>
  <cols>
    <col min="2" max="2" width="33.85546875" customWidth="1"/>
    <col min="4" max="4" width="61.42578125" customWidth="1"/>
  </cols>
  <sheetData>
    <row r="3" spans="2:4">
      <c r="B3" s="17" t="s">
        <v>9</v>
      </c>
      <c r="C3" s="255" t="s">
        <v>177</v>
      </c>
      <c r="D3" s="255"/>
    </row>
    <row r="4" spans="2:4" ht="399" customHeight="1">
      <c r="B4" s="16" t="s">
        <v>123</v>
      </c>
      <c r="C4" s="16" t="s">
        <v>179</v>
      </c>
      <c r="D4" s="18" t="s">
        <v>178</v>
      </c>
    </row>
    <row r="5" spans="2:4" ht="30" customHeight="1">
      <c r="B5" s="16" t="s">
        <v>154</v>
      </c>
      <c r="C5" s="254" t="s">
        <v>180</v>
      </c>
      <c r="D5" s="254"/>
    </row>
    <row r="6" spans="2:4" ht="32.25" customHeight="1">
      <c r="B6" s="16" t="s">
        <v>169</v>
      </c>
      <c r="C6" s="254" t="s">
        <v>181</v>
      </c>
      <c r="D6" s="254"/>
    </row>
  </sheetData>
  <mergeCells count="3">
    <mergeCell ref="C5:D5"/>
    <mergeCell ref="C6:D6"/>
    <mergeCell ref="C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N127"/>
  <sheetViews>
    <sheetView topLeftCell="A2" workbookViewId="0">
      <pane ySplit="2" topLeftCell="A106" activePane="bottomLeft" state="frozen"/>
      <selection activeCell="F8" sqref="F8"/>
      <selection pane="bottomLeft" activeCell="F8" sqref="F8"/>
    </sheetView>
  </sheetViews>
  <sheetFormatPr baseColWidth="10" defaultColWidth="8.85546875" defaultRowHeight="12.75"/>
  <cols>
    <col min="1" max="1" width="8" style="20" customWidth="1"/>
    <col min="2" max="2" width="14.28515625" style="20" customWidth="1"/>
    <col min="3" max="9" width="8.85546875" style="20"/>
    <col min="10" max="10" width="10.42578125" style="20" bestFit="1" customWidth="1"/>
    <col min="11" max="11" width="10.140625" style="20" bestFit="1" customWidth="1"/>
    <col min="12" max="17" width="8.85546875" style="20"/>
    <col min="18" max="18" width="11" style="20" bestFit="1" customWidth="1"/>
    <col min="19" max="33" width="8.85546875" style="20"/>
    <col min="34" max="36" width="11.42578125" style="20" bestFit="1" customWidth="1"/>
    <col min="37" max="257" width="8.85546875" style="20"/>
    <col min="258" max="258" width="14.28515625" style="20" customWidth="1"/>
    <col min="259" max="266" width="8.85546875" style="20"/>
    <col min="267" max="267" width="10.140625" style="20" bestFit="1" customWidth="1"/>
    <col min="268" max="513" width="8.85546875" style="20"/>
    <col min="514" max="514" width="14.28515625" style="20" customWidth="1"/>
    <col min="515" max="522" width="8.85546875" style="20"/>
    <col min="523" max="523" width="10.140625" style="20" bestFit="1" customWidth="1"/>
    <col min="524" max="769" width="8.85546875" style="20"/>
    <col min="770" max="770" width="14.28515625" style="20" customWidth="1"/>
    <col min="771" max="778" width="8.85546875" style="20"/>
    <col min="779" max="779" width="10.140625" style="20" bestFit="1" customWidth="1"/>
    <col min="780" max="1025" width="8.85546875" style="20"/>
    <col min="1026" max="1026" width="14.28515625" style="20" customWidth="1"/>
    <col min="1027" max="1034" width="8.85546875" style="20"/>
    <col min="1035" max="1035" width="10.140625" style="20" bestFit="1" customWidth="1"/>
    <col min="1036" max="1281" width="8.85546875" style="20"/>
    <col min="1282" max="1282" width="14.28515625" style="20" customWidth="1"/>
    <col min="1283" max="1290" width="8.85546875" style="20"/>
    <col min="1291" max="1291" width="10.140625" style="20" bestFit="1" customWidth="1"/>
    <col min="1292" max="1537" width="8.85546875" style="20"/>
    <col min="1538" max="1538" width="14.28515625" style="20" customWidth="1"/>
    <col min="1539" max="1546" width="8.85546875" style="20"/>
    <col min="1547" max="1547" width="10.140625" style="20" bestFit="1" customWidth="1"/>
    <col min="1548" max="1793" width="8.85546875" style="20"/>
    <col min="1794" max="1794" width="14.28515625" style="20" customWidth="1"/>
    <col min="1795" max="1802" width="8.85546875" style="20"/>
    <col min="1803" max="1803" width="10.140625" style="20" bestFit="1" customWidth="1"/>
    <col min="1804" max="2049" width="8.85546875" style="20"/>
    <col min="2050" max="2050" width="14.28515625" style="20" customWidth="1"/>
    <col min="2051" max="2058" width="8.85546875" style="20"/>
    <col min="2059" max="2059" width="10.140625" style="20" bestFit="1" customWidth="1"/>
    <col min="2060" max="2305" width="8.85546875" style="20"/>
    <col min="2306" max="2306" width="14.28515625" style="20" customWidth="1"/>
    <col min="2307" max="2314" width="8.85546875" style="20"/>
    <col min="2315" max="2315" width="10.140625" style="20" bestFit="1" customWidth="1"/>
    <col min="2316" max="2561" width="8.85546875" style="20"/>
    <col min="2562" max="2562" width="14.28515625" style="20" customWidth="1"/>
    <col min="2563" max="2570" width="8.85546875" style="20"/>
    <col min="2571" max="2571" width="10.140625" style="20" bestFit="1" customWidth="1"/>
    <col min="2572" max="2817" width="8.85546875" style="20"/>
    <col min="2818" max="2818" width="14.28515625" style="20" customWidth="1"/>
    <col min="2819" max="2826" width="8.85546875" style="20"/>
    <col min="2827" max="2827" width="10.140625" style="20" bestFit="1" customWidth="1"/>
    <col min="2828" max="3073" width="8.85546875" style="20"/>
    <col min="3074" max="3074" width="14.28515625" style="20" customWidth="1"/>
    <col min="3075" max="3082" width="8.85546875" style="20"/>
    <col min="3083" max="3083" width="10.140625" style="20" bestFit="1" customWidth="1"/>
    <col min="3084" max="3329" width="8.85546875" style="20"/>
    <col min="3330" max="3330" width="14.28515625" style="20" customWidth="1"/>
    <col min="3331" max="3338" width="8.85546875" style="20"/>
    <col min="3339" max="3339" width="10.140625" style="20" bestFit="1" customWidth="1"/>
    <col min="3340" max="3585" width="8.85546875" style="20"/>
    <col min="3586" max="3586" width="14.28515625" style="20" customWidth="1"/>
    <col min="3587" max="3594" width="8.85546875" style="20"/>
    <col min="3595" max="3595" width="10.140625" style="20" bestFit="1" customWidth="1"/>
    <col min="3596" max="3841" width="8.85546875" style="20"/>
    <col min="3842" max="3842" width="14.28515625" style="20" customWidth="1"/>
    <col min="3843" max="3850" width="8.85546875" style="20"/>
    <col min="3851" max="3851" width="10.140625" style="20" bestFit="1" customWidth="1"/>
    <col min="3852" max="4097" width="8.85546875" style="20"/>
    <col min="4098" max="4098" width="14.28515625" style="20" customWidth="1"/>
    <col min="4099" max="4106" width="8.85546875" style="20"/>
    <col min="4107" max="4107" width="10.140625" style="20" bestFit="1" customWidth="1"/>
    <col min="4108" max="4353" width="8.85546875" style="20"/>
    <col min="4354" max="4354" width="14.28515625" style="20" customWidth="1"/>
    <col min="4355" max="4362" width="8.85546875" style="20"/>
    <col min="4363" max="4363" width="10.140625" style="20" bestFit="1" customWidth="1"/>
    <col min="4364" max="4609" width="8.85546875" style="20"/>
    <col min="4610" max="4610" width="14.28515625" style="20" customWidth="1"/>
    <col min="4611" max="4618" width="8.85546875" style="20"/>
    <col min="4619" max="4619" width="10.140625" style="20" bestFit="1" customWidth="1"/>
    <col min="4620" max="4865" width="8.85546875" style="20"/>
    <col min="4866" max="4866" width="14.28515625" style="20" customWidth="1"/>
    <col min="4867" max="4874" width="8.85546875" style="20"/>
    <col min="4875" max="4875" width="10.140625" style="20" bestFit="1" customWidth="1"/>
    <col min="4876" max="5121" width="8.85546875" style="20"/>
    <col min="5122" max="5122" width="14.28515625" style="20" customWidth="1"/>
    <col min="5123" max="5130" width="8.85546875" style="20"/>
    <col min="5131" max="5131" width="10.140625" style="20" bestFit="1" customWidth="1"/>
    <col min="5132" max="5377" width="8.85546875" style="20"/>
    <col min="5378" max="5378" width="14.28515625" style="20" customWidth="1"/>
    <col min="5379" max="5386" width="8.85546875" style="20"/>
    <col min="5387" max="5387" width="10.140625" style="20" bestFit="1" customWidth="1"/>
    <col min="5388" max="5633" width="8.85546875" style="20"/>
    <col min="5634" max="5634" width="14.28515625" style="20" customWidth="1"/>
    <col min="5635" max="5642" width="8.85546875" style="20"/>
    <col min="5643" max="5643" width="10.140625" style="20" bestFit="1" customWidth="1"/>
    <col min="5644" max="5889" width="8.85546875" style="20"/>
    <col min="5890" max="5890" width="14.28515625" style="20" customWidth="1"/>
    <col min="5891" max="5898" width="8.85546875" style="20"/>
    <col min="5899" max="5899" width="10.140625" style="20" bestFit="1" customWidth="1"/>
    <col min="5900" max="6145" width="8.85546875" style="20"/>
    <col min="6146" max="6146" width="14.28515625" style="20" customWidth="1"/>
    <col min="6147" max="6154" width="8.85546875" style="20"/>
    <col min="6155" max="6155" width="10.140625" style="20" bestFit="1" customWidth="1"/>
    <col min="6156" max="6401" width="8.85546875" style="20"/>
    <col min="6402" max="6402" width="14.28515625" style="20" customWidth="1"/>
    <col min="6403" max="6410" width="8.85546875" style="20"/>
    <col min="6411" max="6411" width="10.140625" style="20" bestFit="1" customWidth="1"/>
    <col min="6412" max="6657" width="8.85546875" style="20"/>
    <col min="6658" max="6658" width="14.28515625" style="20" customWidth="1"/>
    <col min="6659" max="6666" width="8.85546875" style="20"/>
    <col min="6667" max="6667" width="10.140625" style="20" bestFit="1" customWidth="1"/>
    <col min="6668" max="6913" width="8.85546875" style="20"/>
    <col min="6914" max="6914" width="14.28515625" style="20" customWidth="1"/>
    <col min="6915" max="6922" width="8.85546875" style="20"/>
    <col min="6923" max="6923" width="10.140625" style="20" bestFit="1" customWidth="1"/>
    <col min="6924" max="7169" width="8.85546875" style="20"/>
    <col min="7170" max="7170" width="14.28515625" style="20" customWidth="1"/>
    <col min="7171" max="7178" width="8.85546875" style="20"/>
    <col min="7179" max="7179" width="10.140625" style="20" bestFit="1" customWidth="1"/>
    <col min="7180" max="7425" width="8.85546875" style="20"/>
    <col min="7426" max="7426" width="14.28515625" style="20" customWidth="1"/>
    <col min="7427" max="7434" width="8.85546875" style="20"/>
    <col min="7435" max="7435" width="10.140625" style="20" bestFit="1" customWidth="1"/>
    <col min="7436" max="7681" width="8.85546875" style="20"/>
    <col min="7682" max="7682" width="14.28515625" style="20" customWidth="1"/>
    <col min="7683" max="7690" width="8.85546875" style="20"/>
    <col min="7691" max="7691" width="10.140625" style="20" bestFit="1" customWidth="1"/>
    <col min="7692" max="7937" width="8.85546875" style="20"/>
    <col min="7938" max="7938" width="14.28515625" style="20" customWidth="1"/>
    <col min="7939" max="7946" width="8.85546875" style="20"/>
    <col min="7947" max="7947" width="10.140625" style="20" bestFit="1" customWidth="1"/>
    <col min="7948" max="8193" width="8.85546875" style="20"/>
    <col min="8194" max="8194" width="14.28515625" style="20" customWidth="1"/>
    <col min="8195" max="8202" width="8.85546875" style="20"/>
    <col min="8203" max="8203" width="10.140625" style="20" bestFit="1" customWidth="1"/>
    <col min="8204" max="8449" width="8.85546875" style="20"/>
    <col min="8450" max="8450" width="14.28515625" style="20" customWidth="1"/>
    <col min="8451" max="8458" width="8.85546875" style="20"/>
    <col min="8459" max="8459" width="10.140625" style="20" bestFit="1" customWidth="1"/>
    <col min="8460" max="8705" width="8.85546875" style="20"/>
    <col min="8706" max="8706" width="14.28515625" style="20" customWidth="1"/>
    <col min="8707" max="8714" width="8.85546875" style="20"/>
    <col min="8715" max="8715" width="10.140625" style="20" bestFit="1" customWidth="1"/>
    <col min="8716" max="8961" width="8.85546875" style="20"/>
    <col min="8962" max="8962" width="14.28515625" style="20" customWidth="1"/>
    <col min="8963" max="8970" width="8.85546875" style="20"/>
    <col min="8971" max="8971" width="10.140625" style="20" bestFit="1" customWidth="1"/>
    <col min="8972" max="9217" width="8.85546875" style="20"/>
    <col min="9218" max="9218" width="14.28515625" style="20" customWidth="1"/>
    <col min="9219" max="9226" width="8.85546875" style="20"/>
    <col min="9227" max="9227" width="10.140625" style="20" bestFit="1" customWidth="1"/>
    <col min="9228" max="9473" width="8.85546875" style="20"/>
    <col min="9474" max="9474" width="14.28515625" style="20" customWidth="1"/>
    <col min="9475" max="9482" width="8.85546875" style="20"/>
    <col min="9483" max="9483" width="10.140625" style="20" bestFit="1" customWidth="1"/>
    <col min="9484" max="9729" width="8.85546875" style="20"/>
    <col min="9730" max="9730" width="14.28515625" style="20" customWidth="1"/>
    <col min="9731" max="9738" width="8.85546875" style="20"/>
    <col min="9739" max="9739" width="10.140625" style="20" bestFit="1" customWidth="1"/>
    <col min="9740" max="9985" width="8.85546875" style="20"/>
    <col min="9986" max="9986" width="14.28515625" style="20" customWidth="1"/>
    <col min="9987" max="9994" width="8.85546875" style="20"/>
    <col min="9995" max="9995" width="10.140625" style="20" bestFit="1" customWidth="1"/>
    <col min="9996" max="10241" width="8.85546875" style="20"/>
    <col min="10242" max="10242" width="14.28515625" style="20" customWidth="1"/>
    <col min="10243" max="10250" width="8.85546875" style="20"/>
    <col min="10251" max="10251" width="10.140625" style="20" bestFit="1" customWidth="1"/>
    <col min="10252" max="10497" width="8.85546875" style="20"/>
    <col min="10498" max="10498" width="14.28515625" style="20" customWidth="1"/>
    <col min="10499" max="10506" width="8.85546875" style="20"/>
    <col min="10507" max="10507" width="10.140625" style="20" bestFit="1" customWidth="1"/>
    <col min="10508" max="10753" width="8.85546875" style="20"/>
    <col min="10754" max="10754" width="14.28515625" style="20" customWidth="1"/>
    <col min="10755" max="10762" width="8.85546875" style="20"/>
    <col min="10763" max="10763" width="10.140625" style="20" bestFit="1" customWidth="1"/>
    <col min="10764" max="11009" width="8.85546875" style="20"/>
    <col min="11010" max="11010" width="14.28515625" style="20" customWidth="1"/>
    <col min="11011" max="11018" width="8.85546875" style="20"/>
    <col min="11019" max="11019" width="10.140625" style="20" bestFit="1" customWidth="1"/>
    <col min="11020" max="11265" width="8.85546875" style="20"/>
    <col min="11266" max="11266" width="14.28515625" style="20" customWidth="1"/>
    <col min="11267" max="11274" width="8.85546875" style="20"/>
    <col min="11275" max="11275" width="10.140625" style="20" bestFit="1" customWidth="1"/>
    <col min="11276" max="11521" width="8.85546875" style="20"/>
    <col min="11522" max="11522" width="14.28515625" style="20" customWidth="1"/>
    <col min="11523" max="11530" width="8.85546875" style="20"/>
    <col min="11531" max="11531" width="10.140625" style="20" bestFit="1" customWidth="1"/>
    <col min="11532" max="11777" width="8.85546875" style="20"/>
    <col min="11778" max="11778" width="14.28515625" style="20" customWidth="1"/>
    <col min="11779" max="11786" width="8.85546875" style="20"/>
    <col min="11787" max="11787" width="10.140625" style="20" bestFit="1" customWidth="1"/>
    <col min="11788" max="12033" width="8.85546875" style="20"/>
    <col min="12034" max="12034" width="14.28515625" style="20" customWidth="1"/>
    <col min="12035" max="12042" width="8.85546875" style="20"/>
    <col min="12043" max="12043" width="10.140625" style="20" bestFit="1" customWidth="1"/>
    <col min="12044" max="12289" width="8.85546875" style="20"/>
    <col min="12290" max="12290" width="14.28515625" style="20" customWidth="1"/>
    <col min="12291" max="12298" width="8.85546875" style="20"/>
    <col min="12299" max="12299" width="10.140625" style="20" bestFit="1" customWidth="1"/>
    <col min="12300" max="12545" width="8.85546875" style="20"/>
    <col min="12546" max="12546" width="14.28515625" style="20" customWidth="1"/>
    <col min="12547" max="12554" width="8.85546875" style="20"/>
    <col min="12555" max="12555" width="10.140625" style="20" bestFit="1" customWidth="1"/>
    <col min="12556" max="12801" width="8.85546875" style="20"/>
    <col min="12802" max="12802" width="14.28515625" style="20" customWidth="1"/>
    <col min="12803" max="12810" width="8.85546875" style="20"/>
    <col min="12811" max="12811" width="10.140625" style="20" bestFit="1" customWidth="1"/>
    <col min="12812" max="13057" width="8.85546875" style="20"/>
    <col min="13058" max="13058" width="14.28515625" style="20" customWidth="1"/>
    <col min="13059" max="13066" width="8.85546875" style="20"/>
    <col min="13067" max="13067" width="10.140625" style="20" bestFit="1" customWidth="1"/>
    <col min="13068" max="13313" width="8.85546875" style="20"/>
    <col min="13314" max="13314" width="14.28515625" style="20" customWidth="1"/>
    <col min="13315" max="13322" width="8.85546875" style="20"/>
    <col min="13323" max="13323" width="10.140625" style="20" bestFit="1" customWidth="1"/>
    <col min="13324" max="13569" width="8.85546875" style="20"/>
    <col min="13570" max="13570" width="14.28515625" style="20" customWidth="1"/>
    <col min="13571" max="13578" width="8.85546875" style="20"/>
    <col min="13579" max="13579" width="10.140625" style="20" bestFit="1" customWidth="1"/>
    <col min="13580" max="13825" width="8.85546875" style="20"/>
    <col min="13826" max="13826" width="14.28515625" style="20" customWidth="1"/>
    <col min="13827" max="13834" width="8.85546875" style="20"/>
    <col min="13835" max="13835" width="10.140625" style="20" bestFit="1" customWidth="1"/>
    <col min="13836" max="14081" width="8.85546875" style="20"/>
    <col min="14082" max="14082" width="14.28515625" style="20" customWidth="1"/>
    <col min="14083" max="14090" width="8.85546875" style="20"/>
    <col min="14091" max="14091" width="10.140625" style="20" bestFit="1" customWidth="1"/>
    <col min="14092" max="14337" width="8.85546875" style="20"/>
    <col min="14338" max="14338" width="14.28515625" style="20" customWidth="1"/>
    <col min="14339" max="14346" width="8.85546875" style="20"/>
    <col min="14347" max="14347" width="10.140625" style="20" bestFit="1" customWidth="1"/>
    <col min="14348" max="14593" width="8.85546875" style="20"/>
    <col min="14594" max="14594" width="14.28515625" style="20" customWidth="1"/>
    <col min="14595" max="14602" width="8.85546875" style="20"/>
    <col min="14603" max="14603" width="10.140625" style="20" bestFit="1" customWidth="1"/>
    <col min="14604" max="14849" width="8.85546875" style="20"/>
    <col min="14850" max="14850" width="14.28515625" style="20" customWidth="1"/>
    <col min="14851" max="14858" width="8.85546875" style="20"/>
    <col min="14859" max="14859" width="10.140625" style="20" bestFit="1" customWidth="1"/>
    <col min="14860" max="15105" width="8.85546875" style="20"/>
    <col min="15106" max="15106" width="14.28515625" style="20" customWidth="1"/>
    <col min="15107" max="15114" width="8.85546875" style="20"/>
    <col min="15115" max="15115" width="10.140625" style="20" bestFit="1" customWidth="1"/>
    <col min="15116" max="15361" width="8.85546875" style="20"/>
    <col min="15362" max="15362" width="14.28515625" style="20" customWidth="1"/>
    <col min="15363" max="15370" width="8.85546875" style="20"/>
    <col min="15371" max="15371" width="10.140625" style="20" bestFit="1" customWidth="1"/>
    <col min="15372" max="15617" width="8.85546875" style="20"/>
    <col min="15618" max="15618" width="14.28515625" style="20" customWidth="1"/>
    <col min="15619" max="15626" width="8.85546875" style="20"/>
    <col min="15627" max="15627" width="10.140625" style="20" bestFit="1" customWidth="1"/>
    <col min="15628" max="15873" width="8.85546875" style="20"/>
    <col min="15874" max="15874" width="14.28515625" style="20" customWidth="1"/>
    <col min="15875" max="15882" width="8.85546875" style="20"/>
    <col min="15883" max="15883" width="10.140625" style="20" bestFit="1" customWidth="1"/>
    <col min="15884" max="16129" width="8.85546875" style="20"/>
    <col min="16130" max="16130" width="14.28515625" style="20" customWidth="1"/>
    <col min="16131" max="16138" width="8.85546875" style="20"/>
    <col min="16139" max="16139" width="10.140625" style="20" bestFit="1" customWidth="1"/>
    <col min="16140" max="16384" width="8.85546875" style="20"/>
  </cols>
  <sheetData>
    <row r="1" spans="1:40" hidden="1">
      <c r="C1" s="20">
        <v>1</v>
      </c>
      <c r="D1" s="20">
        <v>2</v>
      </c>
      <c r="E1" s="20">
        <v>3</v>
      </c>
      <c r="F1" s="20">
        <v>4</v>
      </c>
      <c r="G1" s="20">
        <v>5</v>
      </c>
      <c r="H1" s="20">
        <v>6</v>
      </c>
      <c r="I1" s="20">
        <v>7</v>
      </c>
      <c r="J1" s="20">
        <v>8</v>
      </c>
      <c r="K1" s="21">
        <v>9</v>
      </c>
      <c r="L1" s="20">
        <v>10</v>
      </c>
      <c r="M1" s="20">
        <v>11</v>
      </c>
      <c r="N1" s="20">
        <v>12</v>
      </c>
      <c r="O1" s="20">
        <v>13</v>
      </c>
      <c r="P1" s="20">
        <v>14</v>
      </c>
      <c r="Q1" s="20">
        <v>15</v>
      </c>
      <c r="R1" s="20">
        <v>16</v>
      </c>
      <c r="S1" s="20">
        <v>17</v>
      </c>
      <c r="T1" s="20">
        <v>18</v>
      </c>
      <c r="U1" s="20">
        <v>19</v>
      </c>
      <c r="V1" s="20">
        <v>20</v>
      </c>
      <c r="W1" s="20">
        <v>21</v>
      </c>
      <c r="X1" s="20">
        <v>22</v>
      </c>
      <c r="Y1" s="20">
        <v>23</v>
      </c>
      <c r="Z1" s="20">
        <v>24</v>
      </c>
      <c r="AA1" s="20">
        <v>25</v>
      </c>
      <c r="AC1" s="20">
        <v>26</v>
      </c>
      <c r="AD1" s="20">
        <v>27</v>
      </c>
      <c r="AF1" s="20">
        <v>28</v>
      </c>
      <c r="AG1" s="20">
        <v>29</v>
      </c>
      <c r="AH1" s="20">
        <v>30</v>
      </c>
      <c r="AI1" s="20">
        <v>31</v>
      </c>
      <c r="AJ1" s="20">
        <v>32</v>
      </c>
      <c r="AK1" s="20">
        <v>33</v>
      </c>
      <c r="AL1" s="20">
        <v>34</v>
      </c>
      <c r="AM1" s="20">
        <v>35</v>
      </c>
      <c r="AN1" s="20">
        <v>36</v>
      </c>
    </row>
    <row r="2" spans="1:40" s="22" customFormat="1">
      <c r="B2" s="22" t="s">
        <v>202</v>
      </c>
      <c r="C2" s="22" t="s">
        <v>304</v>
      </c>
      <c r="D2" s="22" t="s">
        <v>305</v>
      </c>
      <c r="E2" s="22">
        <v>3</v>
      </c>
      <c r="F2" s="22">
        <v>4</v>
      </c>
      <c r="G2" s="22">
        <v>5</v>
      </c>
      <c r="H2" s="22">
        <v>6</v>
      </c>
      <c r="I2" s="22">
        <v>7</v>
      </c>
      <c r="J2" s="22">
        <v>8</v>
      </c>
      <c r="K2" s="22">
        <v>9</v>
      </c>
      <c r="L2" s="22">
        <v>10</v>
      </c>
      <c r="M2" s="22">
        <v>11</v>
      </c>
      <c r="N2" s="22">
        <v>12</v>
      </c>
      <c r="O2" s="22">
        <v>13</v>
      </c>
      <c r="P2" s="22">
        <v>14</v>
      </c>
      <c r="Q2" s="22">
        <v>15</v>
      </c>
      <c r="R2" s="22">
        <v>16</v>
      </c>
      <c r="S2" s="22">
        <v>17</v>
      </c>
      <c r="T2" s="22">
        <v>18</v>
      </c>
      <c r="U2" s="22">
        <v>19</v>
      </c>
      <c r="V2" s="22">
        <v>20</v>
      </c>
      <c r="W2" s="22">
        <v>21</v>
      </c>
      <c r="X2" s="22">
        <v>22</v>
      </c>
      <c r="Y2" s="22">
        <v>23</v>
      </c>
      <c r="Z2" s="22">
        <v>24</v>
      </c>
      <c r="AA2" s="22">
        <v>25</v>
      </c>
      <c r="AC2" s="22">
        <v>26</v>
      </c>
      <c r="AD2" s="22">
        <v>27</v>
      </c>
      <c r="AF2" s="22">
        <v>28</v>
      </c>
      <c r="AG2" s="22">
        <v>29</v>
      </c>
      <c r="AH2" s="22">
        <v>30</v>
      </c>
      <c r="AI2" s="22">
        <v>31</v>
      </c>
      <c r="AJ2" s="22">
        <v>32</v>
      </c>
      <c r="AK2" s="22">
        <v>33</v>
      </c>
      <c r="AL2" s="22">
        <v>34</v>
      </c>
      <c r="AM2" s="22">
        <v>35</v>
      </c>
      <c r="AN2" s="22">
        <v>36</v>
      </c>
    </row>
    <row r="3" spans="1:40" s="23" customFormat="1" ht="22.5" customHeight="1">
      <c r="A3" s="23" t="s">
        <v>201</v>
      </c>
      <c r="B3" s="23" t="s">
        <v>202</v>
      </c>
      <c r="C3" s="23" t="s">
        <v>118</v>
      </c>
      <c r="D3" s="23" t="s">
        <v>120</v>
      </c>
      <c r="E3" s="23" t="s">
        <v>203</v>
      </c>
      <c r="F3" s="23" t="s">
        <v>122</v>
      </c>
      <c r="G3" s="23" t="s">
        <v>123</v>
      </c>
      <c r="H3" s="23" t="s">
        <v>124</v>
      </c>
      <c r="I3" s="23" t="s">
        <v>126</v>
      </c>
      <c r="J3" s="23" t="s">
        <v>127</v>
      </c>
      <c r="K3" s="23" t="s">
        <v>133</v>
      </c>
      <c r="L3" s="23" t="s">
        <v>134</v>
      </c>
      <c r="M3" s="23" t="s">
        <v>135</v>
      </c>
      <c r="N3" s="23" t="s">
        <v>204</v>
      </c>
      <c r="O3" s="23" t="s">
        <v>137</v>
      </c>
      <c r="P3" s="23" t="s">
        <v>140</v>
      </c>
      <c r="Q3" s="23" t="s">
        <v>144</v>
      </c>
      <c r="R3" s="38" t="s">
        <v>205</v>
      </c>
      <c r="S3" s="23" t="s">
        <v>146</v>
      </c>
      <c r="T3" s="23" t="s">
        <v>150</v>
      </c>
      <c r="U3" s="23" t="s">
        <v>151</v>
      </c>
      <c r="V3" s="23" t="s">
        <v>153</v>
      </c>
      <c r="W3" s="23" t="s">
        <v>154</v>
      </c>
      <c r="X3" s="23" t="s">
        <v>206</v>
      </c>
      <c r="Y3" s="23" t="s">
        <v>156</v>
      </c>
      <c r="Z3" s="23" t="s">
        <v>160</v>
      </c>
      <c r="AA3" s="23" t="s">
        <v>161</v>
      </c>
      <c r="AB3" s="23" t="s">
        <v>162</v>
      </c>
      <c r="AC3" s="23" t="s">
        <v>163</v>
      </c>
      <c r="AD3" s="23" t="s">
        <v>165</v>
      </c>
      <c r="AE3" s="23" t="s">
        <v>166</v>
      </c>
      <c r="AF3" s="23" t="s">
        <v>167</v>
      </c>
      <c r="AG3" s="23" t="s">
        <v>168</v>
      </c>
      <c r="AH3" s="23" t="s">
        <v>169</v>
      </c>
      <c r="AI3" s="23" t="s">
        <v>170</v>
      </c>
      <c r="AJ3" s="23" t="s">
        <v>171</v>
      </c>
      <c r="AK3" s="23" t="s">
        <v>172</v>
      </c>
      <c r="AL3" s="23" t="s">
        <v>173</v>
      </c>
    </row>
    <row r="4" spans="1:40">
      <c r="A4" s="20" t="s">
        <v>207</v>
      </c>
      <c r="B4" s="20" t="s">
        <v>55</v>
      </c>
      <c r="C4" s="24">
        <v>1392.9158935546875</v>
      </c>
      <c r="D4" s="25">
        <v>56.138271331787109</v>
      </c>
      <c r="E4" s="25">
        <v>220.83662414550781</v>
      </c>
      <c r="F4" s="25">
        <v>1.9963823556900024</v>
      </c>
      <c r="G4" s="25">
        <v>12</v>
      </c>
      <c r="H4" s="25">
        <v>47.913177490234375</v>
      </c>
      <c r="I4" s="25">
        <v>6.6279892921447754</v>
      </c>
      <c r="J4" s="26">
        <v>4.769566934555769</v>
      </c>
      <c r="K4" s="26">
        <v>5.4591428488492966</v>
      </c>
      <c r="L4" s="26">
        <v>13.159407302737236</v>
      </c>
      <c r="M4" s="25">
        <v>18.286861419677734</v>
      </c>
      <c r="N4" s="25">
        <v>69.269996643066406</v>
      </c>
      <c r="O4" s="25">
        <v>33.778789520263672</v>
      </c>
      <c r="P4" s="25">
        <v>33.778789520263672</v>
      </c>
      <c r="Q4" s="25">
        <v>10.301332473754883</v>
      </c>
      <c r="R4" s="25">
        <v>191.6527099609375</v>
      </c>
      <c r="S4" s="25">
        <v>3.0345010757446289</v>
      </c>
      <c r="T4" s="25">
        <v>33.61907958984375</v>
      </c>
      <c r="U4" s="25">
        <v>18.366718292236328</v>
      </c>
      <c r="V4" s="25">
        <v>6.0526313781738281</v>
      </c>
      <c r="W4" s="25">
        <v>62.131580352783203</v>
      </c>
      <c r="X4" s="26">
        <v>0.13535515964031219</v>
      </c>
      <c r="Y4" s="25">
        <v>2.1629526615142822</v>
      </c>
      <c r="Z4" s="25">
        <v>0.28396651148796082</v>
      </c>
      <c r="AA4" s="25">
        <v>97.165534973144531</v>
      </c>
      <c r="AB4" s="26">
        <v>4.9247212707996368</v>
      </c>
      <c r="AC4" s="25">
        <v>1.2975496053695679</v>
      </c>
      <c r="AD4" s="25">
        <v>79.316543579101563</v>
      </c>
      <c r="AE4" s="25">
        <v>5.8528637886047363</v>
      </c>
      <c r="AF4" s="25">
        <v>32.183906555175781</v>
      </c>
      <c r="AG4" s="25">
        <v>63.556339263916016</v>
      </c>
      <c r="AH4" s="25">
        <v>1.5498865842819214</v>
      </c>
      <c r="AI4" s="25">
        <v>0.27924790978431702</v>
      </c>
      <c r="AJ4" s="25">
        <v>0.94777160882949829</v>
      </c>
      <c r="AK4" s="25">
        <v>0.2946363091468811</v>
      </c>
      <c r="AL4" s="25">
        <v>92.900001525878906</v>
      </c>
    </row>
    <row r="5" spans="1:40">
      <c r="A5" s="20" t="s">
        <v>208</v>
      </c>
      <c r="B5" s="20" t="s">
        <v>57</v>
      </c>
      <c r="C5" s="24">
        <v>3076.79833984375</v>
      </c>
      <c r="D5" s="25">
        <v>83.405311584472656</v>
      </c>
      <c r="E5" s="25">
        <v>348.83856201171875</v>
      </c>
      <c r="F5" s="25">
        <v>1.5675466060638428</v>
      </c>
      <c r="G5" s="25">
        <v>35.849056243896484</v>
      </c>
      <c r="H5" s="25">
        <v>30.019996643066406</v>
      </c>
      <c r="I5" s="25">
        <v>5.087132453918457</v>
      </c>
      <c r="J5" s="26">
        <v>1.6662629786878824</v>
      </c>
      <c r="K5" s="26">
        <v>0.11625090701272711</v>
      </c>
      <c r="L5" s="26">
        <v>3.1387745402753353</v>
      </c>
      <c r="M5" s="25">
        <v>9.582737922668457</v>
      </c>
      <c r="N5" s="25">
        <v>97.550003051757813</v>
      </c>
      <c r="O5" s="25">
        <v>19.342933654785156</v>
      </c>
      <c r="P5" s="25">
        <v>18.337337493896484</v>
      </c>
      <c r="Q5" s="25">
        <v>17.183860778808594</v>
      </c>
      <c r="R5" s="25">
        <v>242.24874877929688</v>
      </c>
      <c r="S5" s="25">
        <v>2.839329719543457</v>
      </c>
      <c r="T5" s="25">
        <v>39.957649230957031</v>
      </c>
      <c r="U5" s="25">
        <v>12.806560516357422</v>
      </c>
      <c r="V5" s="25">
        <v>4.5104165077209473</v>
      </c>
      <c r="W5" s="25">
        <v>156.15625</v>
      </c>
      <c r="X5" s="26">
        <v>0.14410404860973358</v>
      </c>
      <c r="Y5" s="25">
        <v>0.76041281223297119</v>
      </c>
      <c r="Z5" s="25">
        <v>5.7647634297609329E-2</v>
      </c>
      <c r="AA5" s="25">
        <v>99.575820922851563</v>
      </c>
      <c r="AB5" s="26">
        <v>0.9096633642911911</v>
      </c>
      <c r="AC5" s="25">
        <v>19.130990982055664</v>
      </c>
      <c r="AD5" s="25">
        <v>5.2493877410888672</v>
      </c>
      <c r="AE5" s="25">
        <v>11.839032173156738</v>
      </c>
      <c r="AF5" s="25">
        <v>119.17211151123047</v>
      </c>
      <c r="AG5" s="25">
        <v>40.114208221435547</v>
      </c>
      <c r="AH5" s="25">
        <v>4.3149523735046387</v>
      </c>
      <c r="AI5" s="25">
        <v>0.10773797333240509</v>
      </c>
      <c r="AJ5" s="25">
        <v>1.1195439100265503</v>
      </c>
      <c r="AK5" s="25">
        <v>9.6233807504177094E-2</v>
      </c>
      <c r="AL5" s="25">
        <v>90.300003051757813</v>
      </c>
    </row>
    <row r="6" spans="1:40">
      <c r="A6" s="20" t="s">
        <v>209</v>
      </c>
      <c r="B6" s="20" t="s">
        <v>58</v>
      </c>
      <c r="C6" s="24">
        <v>3208.037841796875</v>
      </c>
      <c r="D6" s="25">
        <v>131.02272033691406</v>
      </c>
      <c r="E6" s="25">
        <v>254.04368591308594</v>
      </c>
      <c r="F6" s="25">
        <v>7.379601001739502</v>
      </c>
      <c r="G6" s="25">
        <v>26.415094375610352</v>
      </c>
      <c r="H6" s="25">
        <v>114.59266662597656</v>
      </c>
      <c r="I6" s="25">
        <v>15.316152572631836</v>
      </c>
      <c r="J6" s="26">
        <v>4.796790424734354</v>
      </c>
      <c r="K6" s="26">
        <v>3.0088957864791155</v>
      </c>
      <c r="L6" s="26">
        <v>14.564800076186657</v>
      </c>
      <c r="M6" s="25">
        <v>46.505409240722656</v>
      </c>
      <c r="N6" s="25">
        <v>3.7300000190734863</v>
      </c>
      <c r="O6" s="25">
        <v>70.872016906738281</v>
      </c>
      <c r="P6" s="25">
        <v>33.695537567138672</v>
      </c>
      <c r="Q6" s="25">
        <v>30.910781860351563</v>
      </c>
      <c r="R6" s="25">
        <v>236.50335693359375</v>
      </c>
      <c r="S6" s="25">
        <v>5.2910346984863281</v>
      </c>
      <c r="T6" s="25">
        <v>58.897567749023438</v>
      </c>
      <c r="U6" s="25">
        <v>10.721306800842285</v>
      </c>
      <c r="V6" s="25">
        <v>2.0263156890869141</v>
      </c>
      <c r="W6" s="25">
        <v>30.421052932739258</v>
      </c>
      <c r="X6" s="26">
        <v>4.9367953091859818E-2</v>
      </c>
      <c r="Y6" s="26" t="s">
        <v>56</v>
      </c>
      <c r="Z6" s="26" t="s">
        <v>56</v>
      </c>
      <c r="AA6" s="26" t="s">
        <v>56</v>
      </c>
      <c r="AB6" s="26" t="s">
        <v>56</v>
      </c>
      <c r="AC6" s="26" t="s">
        <v>56</v>
      </c>
      <c r="AD6" s="25">
        <v>57.318653106689453</v>
      </c>
      <c r="AE6" s="25">
        <v>7.3177814483642578</v>
      </c>
      <c r="AF6" s="25">
        <v>170.10308837890625</v>
      </c>
      <c r="AG6" s="25">
        <v>50.130546569824219</v>
      </c>
      <c r="AH6" s="25">
        <v>0.76949155330657959</v>
      </c>
      <c r="AI6" s="25">
        <v>0.32416880130767822</v>
      </c>
      <c r="AJ6" s="25">
        <v>1.1534526348114014</v>
      </c>
      <c r="AK6" s="25">
        <v>0.28104212880134583</v>
      </c>
      <c r="AL6" s="25">
        <v>88.400001525878906</v>
      </c>
    </row>
    <row r="7" spans="1:40">
      <c r="A7" s="20" t="s">
        <v>210</v>
      </c>
      <c r="B7" s="20" t="s">
        <v>59</v>
      </c>
      <c r="C7" s="24">
        <v>201.63609313964844</v>
      </c>
      <c r="D7" s="25">
        <v>79.291259765625</v>
      </c>
      <c r="E7" s="25">
        <v>276.92782592773438</v>
      </c>
      <c r="F7" s="25">
        <v>7.270258903503418</v>
      </c>
      <c r="G7" s="25">
        <v>14.0625</v>
      </c>
      <c r="H7" s="25">
        <v>45.439121246337891</v>
      </c>
      <c r="I7" s="25">
        <v>9.7694110870361328</v>
      </c>
      <c r="J7" s="26">
        <v>49.710981547832489</v>
      </c>
      <c r="K7" s="26">
        <v>34.104045480489731</v>
      </c>
      <c r="L7" s="26">
        <v>90.173408389091492</v>
      </c>
      <c r="M7" s="25">
        <v>17.721256256103516</v>
      </c>
      <c r="N7" s="26" t="s">
        <v>56</v>
      </c>
      <c r="O7" s="25">
        <v>138.93011474609375</v>
      </c>
      <c r="P7" s="25">
        <v>124.16239166259766</v>
      </c>
      <c r="Q7" s="25">
        <v>122.45842742919922</v>
      </c>
      <c r="R7" s="25">
        <v>264.81466674804688</v>
      </c>
      <c r="S7" s="25">
        <v>10.223801612854004</v>
      </c>
      <c r="T7" s="25">
        <v>56.230911254882813</v>
      </c>
      <c r="U7" s="25">
        <v>26.809080123901367</v>
      </c>
      <c r="V7" s="25">
        <v>2.6222221851348877</v>
      </c>
      <c r="W7" s="25">
        <v>26.788888931274414</v>
      </c>
      <c r="X7" s="26">
        <v>1.3583098649978638</v>
      </c>
      <c r="Y7" s="26" t="s">
        <v>56</v>
      </c>
      <c r="Z7" s="26" t="s">
        <v>56</v>
      </c>
      <c r="AA7" s="26" t="s">
        <v>56</v>
      </c>
      <c r="AB7" s="26" t="s">
        <v>56</v>
      </c>
      <c r="AC7" s="26" t="s">
        <v>56</v>
      </c>
      <c r="AD7" s="26" t="s">
        <v>56</v>
      </c>
      <c r="AE7" s="25">
        <v>71.275169372558594</v>
      </c>
      <c r="AF7" s="25">
        <v>48.965518951416016</v>
      </c>
      <c r="AG7" s="25">
        <v>47.327709197998047</v>
      </c>
      <c r="AH7" s="26" t="s">
        <v>56</v>
      </c>
      <c r="AI7" s="25">
        <v>0.15316902101039886</v>
      </c>
      <c r="AJ7" s="25">
        <v>0.93192487955093384</v>
      </c>
      <c r="AK7" s="25">
        <v>0.16435767710208893</v>
      </c>
      <c r="AL7" s="25">
        <v>89.199996948242188</v>
      </c>
    </row>
    <row r="8" spans="1:40">
      <c r="A8" s="20" t="s">
        <v>211</v>
      </c>
      <c r="B8" s="20" t="s">
        <v>60</v>
      </c>
      <c r="C8" s="24">
        <v>1663.39794921875</v>
      </c>
      <c r="D8" s="25">
        <v>69.824378967285156</v>
      </c>
      <c r="E8" s="25">
        <v>238.28793334960938</v>
      </c>
      <c r="F8" s="25">
        <v>4.5673031806945801</v>
      </c>
      <c r="G8" s="25">
        <v>16.666666030883789</v>
      </c>
      <c r="H8" s="25">
        <v>45.949836730957031</v>
      </c>
      <c r="I8" s="25">
        <v>8.9616022109985352</v>
      </c>
      <c r="J8" s="26">
        <v>5.391677375882864</v>
      </c>
      <c r="K8" s="26">
        <v>2.6646126061677933</v>
      </c>
      <c r="L8" s="26">
        <v>9.9298460409045219</v>
      </c>
      <c r="M8" s="25">
        <v>16.504571914672852</v>
      </c>
      <c r="N8" s="25">
        <v>66.199996948242188</v>
      </c>
      <c r="O8" s="25">
        <v>44.427402496337891</v>
      </c>
      <c r="P8" s="25">
        <v>30.448688507080078</v>
      </c>
      <c r="Q8" s="25">
        <v>28.511043548583984</v>
      </c>
      <c r="R8" s="25">
        <v>143.7137451171875</v>
      </c>
      <c r="S8" s="25">
        <v>2.8372640609741211</v>
      </c>
      <c r="T8" s="25">
        <v>30.517889022827148</v>
      </c>
      <c r="U8" s="25">
        <v>9.8958234786987305</v>
      </c>
      <c r="V8" s="25">
        <v>3.4878048896789551</v>
      </c>
      <c r="W8" s="25">
        <v>40.536586761474609</v>
      </c>
      <c r="X8" s="26">
        <v>6.9657787680625916E-2</v>
      </c>
      <c r="Y8" s="25">
        <v>1.1831137351691723E-2</v>
      </c>
      <c r="Z8" s="25">
        <v>27.045454025268555</v>
      </c>
      <c r="AA8" s="25">
        <v>8.403361588716507E-2</v>
      </c>
      <c r="AB8" s="27">
        <v>2.0817285985685885E-3</v>
      </c>
      <c r="AC8" s="26" t="s">
        <v>56</v>
      </c>
      <c r="AD8" s="25">
        <v>41.162227630615234</v>
      </c>
      <c r="AE8" s="25">
        <v>6.6374945640563965</v>
      </c>
      <c r="AF8" s="25">
        <v>15.449735641479492</v>
      </c>
      <c r="AG8" s="25">
        <v>33.371734619140625</v>
      </c>
      <c r="AH8" s="25">
        <v>0.48991596698760986</v>
      </c>
      <c r="AI8" s="25">
        <v>0.12547792494297028</v>
      </c>
      <c r="AJ8" s="25">
        <v>0.91379910707473755</v>
      </c>
      <c r="AK8" s="25">
        <v>0.137314572930336</v>
      </c>
      <c r="AL8" s="25">
        <v>89.699996948242188</v>
      </c>
    </row>
    <row r="9" spans="1:40">
      <c r="A9" s="20" t="s">
        <v>212</v>
      </c>
      <c r="B9" s="20" t="s">
        <v>61</v>
      </c>
      <c r="C9" s="24">
        <v>1656.89208984375</v>
      </c>
      <c r="D9" s="25">
        <v>164.25715637207031</v>
      </c>
      <c r="E9" s="25">
        <v>270.08941650390625</v>
      </c>
      <c r="F9" s="25">
        <v>5.8714413642883301</v>
      </c>
      <c r="G9" s="25">
        <v>19.512195587158203</v>
      </c>
      <c r="H9" s="25">
        <v>54.991058349609375</v>
      </c>
      <c r="I9" s="25">
        <v>6.1578531265258789</v>
      </c>
      <c r="J9" s="26">
        <v>3.8056464400142431</v>
      </c>
      <c r="K9" s="26" t="s">
        <v>56</v>
      </c>
      <c r="L9" s="26" t="s">
        <v>56</v>
      </c>
      <c r="M9" s="25">
        <v>0</v>
      </c>
      <c r="N9" s="25">
        <v>11.069999694824219</v>
      </c>
      <c r="O9" s="25">
        <v>107.40441131591797</v>
      </c>
      <c r="P9" s="25">
        <v>89.074058532714844</v>
      </c>
      <c r="Q9" s="25">
        <v>86.209945678710938</v>
      </c>
      <c r="R9" s="25">
        <v>225.07276916503906</v>
      </c>
      <c r="S9" s="25">
        <v>5.5850296020507813</v>
      </c>
      <c r="T9" s="25">
        <v>41.243293762207031</v>
      </c>
      <c r="U9" s="25">
        <v>9.4515886306762695</v>
      </c>
      <c r="V9" s="25">
        <v>1.692307710647583</v>
      </c>
      <c r="W9" s="25">
        <v>100.41025543212891</v>
      </c>
      <c r="X9" s="26">
        <v>0.33846154808998108</v>
      </c>
      <c r="Y9" s="25">
        <v>2.2441260814666748</v>
      </c>
      <c r="Z9" s="26" t="s">
        <v>56</v>
      </c>
      <c r="AA9" s="26" t="s">
        <v>56</v>
      </c>
      <c r="AB9" s="26" t="s">
        <v>56</v>
      </c>
      <c r="AC9" s="26" t="s">
        <v>56</v>
      </c>
      <c r="AD9" s="26" t="s">
        <v>56</v>
      </c>
      <c r="AE9" s="25">
        <v>22.144329071044922</v>
      </c>
      <c r="AF9" s="25">
        <v>21.594684600830078</v>
      </c>
      <c r="AG9" s="25">
        <v>60.585041046142578</v>
      </c>
      <c r="AH9" s="26" t="s">
        <v>56</v>
      </c>
      <c r="AI9" s="25">
        <v>0.48744291067123413</v>
      </c>
      <c r="AJ9" s="25">
        <v>4.1244292259216309</v>
      </c>
      <c r="AK9" s="25">
        <v>0.11818433552980423</v>
      </c>
      <c r="AL9" s="25">
        <v>90.300003051757813</v>
      </c>
    </row>
    <row r="10" spans="1:40">
      <c r="A10" s="20" t="s">
        <v>213</v>
      </c>
      <c r="B10" s="20" t="s">
        <v>62</v>
      </c>
      <c r="C10" s="24">
        <v>473.02444458007813</v>
      </c>
      <c r="D10" s="25">
        <v>68.975814819335938</v>
      </c>
      <c r="E10" s="25">
        <v>209.00628662109375</v>
      </c>
      <c r="F10" s="25">
        <v>7.8332772254943848</v>
      </c>
      <c r="G10" s="25">
        <v>12.967580795288086</v>
      </c>
      <c r="H10" s="25">
        <v>43.249065399169922</v>
      </c>
      <c r="I10" s="25">
        <v>14.260080337524414</v>
      </c>
      <c r="J10" s="26">
        <v>30.797788873314857</v>
      </c>
      <c r="K10" s="26">
        <v>11.981605552136898</v>
      </c>
      <c r="L10" s="26">
        <v>29.152428731322289</v>
      </c>
      <c r="M10" s="25">
        <v>13.49824047088623</v>
      </c>
      <c r="N10" s="25">
        <v>41.700000762939453</v>
      </c>
      <c r="O10" s="25">
        <v>158.46270751953125</v>
      </c>
      <c r="P10" s="25">
        <v>124.43385314941406</v>
      </c>
      <c r="Q10" s="25">
        <v>112.10767364501953</v>
      </c>
      <c r="R10" s="25">
        <v>150.43894958496094</v>
      </c>
      <c r="S10" s="25">
        <v>3.9068713188171387</v>
      </c>
      <c r="T10" s="25">
        <v>29.496879577636719</v>
      </c>
      <c r="U10" s="25">
        <v>11.271324157714844</v>
      </c>
      <c r="V10" s="25">
        <v>2.8849999904632568</v>
      </c>
      <c r="W10" s="25">
        <v>30.809999465942383</v>
      </c>
      <c r="X10" s="26">
        <v>0.28200080990791321</v>
      </c>
      <c r="Y10" s="25">
        <v>2.5295462608337402</v>
      </c>
      <c r="Z10" s="25">
        <v>0.40036138892173767</v>
      </c>
      <c r="AA10" s="25">
        <v>78.207611083984375</v>
      </c>
      <c r="AB10" s="26">
        <v>10.234991461038589</v>
      </c>
      <c r="AC10" s="25">
        <v>2.054410457611084</v>
      </c>
      <c r="AD10" s="25">
        <v>62.239166259765625</v>
      </c>
      <c r="AE10" s="25">
        <v>15.302319526672363</v>
      </c>
      <c r="AF10" s="25">
        <v>27.371273040771484</v>
      </c>
      <c r="AG10" s="25">
        <v>51.173553466796875</v>
      </c>
      <c r="AH10" s="25">
        <v>0.83784657716751099</v>
      </c>
      <c r="AI10" s="25">
        <v>0.38696369528770447</v>
      </c>
      <c r="AJ10" s="25">
        <v>1.3745874166488647</v>
      </c>
      <c r="AK10" s="25">
        <v>0.28151261806488037</v>
      </c>
      <c r="AL10" s="25">
        <v>93.099998474121094</v>
      </c>
    </row>
    <row r="11" spans="1:40">
      <c r="A11" s="20" t="s">
        <v>214</v>
      </c>
      <c r="B11" s="20" t="s">
        <v>63</v>
      </c>
      <c r="C11" s="24">
        <v>1686.6767578125</v>
      </c>
      <c r="D11" s="25">
        <v>159.35240173339844</v>
      </c>
      <c r="E11" s="25">
        <v>965.8477783203125</v>
      </c>
      <c r="F11" s="25">
        <v>3.1628453731536865</v>
      </c>
      <c r="G11" s="25">
        <v>30.434782028198242</v>
      </c>
      <c r="H11" s="25">
        <v>28.438106536865234</v>
      </c>
      <c r="I11" s="25">
        <v>18.757049560546875</v>
      </c>
      <c r="J11" s="26">
        <v>11.22707687318325</v>
      </c>
      <c r="K11" s="26">
        <v>6.5847954829223454E-2</v>
      </c>
      <c r="L11" s="26" t="s">
        <v>56</v>
      </c>
      <c r="M11" s="25">
        <v>0</v>
      </c>
      <c r="N11" s="25">
        <v>63.119998931884766</v>
      </c>
      <c r="O11" s="25">
        <v>47.360172271728516</v>
      </c>
      <c r="P11" s="25">
        <v>39.439308166503906</v>
      </c>
      <c r="Q11" s="25">
        <v>38.696727752685547</v>
      </c>
      <c r="R11" s="25">
        <v>253.70796203613281</v>
      </c>
      <c r="S11" s="25">
        <v>5.6931219100952148</v>
      </c>
      <c r="T11" s="25">
        <v>42.382129669189453</v>
      </c>
      <c r="U11" s="25">
        <v>12.733890533447266</v>
      </c>
      <c r="V11" s="25">
        <v>2.2367150783538818</v>
      </c>
      <c r="W11" s="25">
        <v>57.927536010742188</v>
      </c>
      <c r="X11" s="26">
        <v>0.1955256313085556</v>
      </c>
      <c r="Y11" s="25">
        <v>1.2143986225128174</v>
      </c>
      <c r="Z11" s="25">
        <v>0.35684743523597717</v>
      </c>
      <c r="AA11" s="25">
        <v>73.449241638183594</v>
      </c>
      <c r="AB11" s="26">
        <v>5.6332927197217941</v>
      </c>
      <c r="AC11" s="25">
        <v>1.8968439102172852</v>
      </c>
      <c r="AD11" s="25">
        <v>71.77630615234375</v>
      </c>
      <c r="AE11" s="25">
        <v>8.7243471145629883</v>
      </c>
      <c r="AF11" s="25">
        <v>66.563308715820313</v>
      </c>
      <c r="AG11" s="25">
        <v>27.213714599609375</v>
      </c>
      <c r="AH11" s="25">
        <v>0.23288258910179138</v>
      </c>
      <c r="AI11" s="25">
        <v>0.18686361610889435</v>
      </c>
      <c r="AJ11" s="25">
        <v>0.99956977367401123</v>
      </c>
      <c r="AK11" s="25">
        <v>0.18694405257701874</v>
      </c>
      <c r="AL11" s="25">
        <v>90.599998474121094</v>
      </c>
    </row>
    <row r="12" spans="1:40">
      <c r="A12" s="20" t="s">
        <v>215</v>
      </c>
      <c r="B12" s="20" t="s">
        <v>64</v>
      </c>
      <c r="C12" s="24">
        <v>1988.094482421875</v>
      </c>
      <c r="D12" s="25">
        <v>156.73942565917969</v>
      </c>
      <c r="E12" s="25">
        <v>573.12554931640625</v>
      </c>
      <c r="F12" s="25">
        <v>2.0238950252532959</v>
      </c>
      <c r="G12" s="25">
        <v>14.44444465637207</v>
      </c>
      <c r="H12" s="25">
        <v>61.582626342773438</v>
      </c>
      <c r="I12" s="25">
        <v>12.233320236206055</v>
      </c>
      <c r="J12" s="26">
        <v>6.2396056018769741</v>
      </c>
      <c r="K12" s="26">
        <v>0.9806732414290309</v>
      </c>
      <c r="L12" s="26">
        <v>10.621093213558197</v>
      </c>
      <c r="M12" s="25">
        <v>20.823629379272461</v>
      </c>
      <c r="N12" s="25">
        <v>8.9099998474121094</v>
      </c>
      <c r="O12" s="25">
        <v>996.5321044921875</v>
      </c>
      <c r="P12" s="25">
        <v>904.6585693359375</v>
      </c>
      <c r="Q12" s="25">
        <v>886.89324951171875</v>
      </c>
      <c r="R12" s="25">
        <v>533.3951416015625</v>
      </c>
      <c r="S12" s="25">
        <v>4.1264967918395996</v>
      </c>
      <c r="T12" s="25">
        <v>75.07525634765625</v>
      </c>
      <c r="U12" s="25">
        <v>28.739307403564453</v>
      </c>
      <c r="V12" s="25">
        <v>6.9645776748657227</v>
      </c>
      <c r="W12" s="25">
        <v>69.574928283691406</v>
      </c>
      <c r="X12" s="26">
        <v>0.14441001415252686</v>
      </c>
      <c r="Y12" s="25">
        <v>1.5373314619064331</v>
      </c>
      <c r="Z12" s="25">
        <v>0.6504778265953064</v>
      </c>
      <c r="AA12" s="25">
        <v>94.945152282714844</v>
      </c>
      <c r="AB12" s="26">
        <v>11.267419904470444</v>
      </c>
      <c r="AC12" s="25">
        <v>1.134473443031311</v>
      </c>
      <c r="AD12" s="25">
        <v>92.839515686035156</v>
      </c>
      <c r="AE12" s="25">
        <v>16.750396728515625</v>
      </c>
      <c r="AF12" s="25">
        <v>43.449638366699219</v>
      </c>
      <c r="AG12" s="25">
        <v>15.721214294433594</v>
      </c>
      <c r="AH12" s="25">
        <v>0.85966271162033081</v>
      </c>
      <c r="AI12" s="25">
        <v>0.26219266653060913</v>
      </c>
      <c r="AJ12" s="25">
        <v>1.8065235614776611</v>
      </c>
      <c r="AK12" s="25">
        <v>0.14513659477233887</v>
      </c>
      <c r="AL12" s="25">
        <v>91.599998474121094</v>
      </c>
    </row>
    <row r="13" spans="1:40">
      <c r="A13" s="20" t="s">
        <v>216</v>
      </c>
      <c r="B13" s="20" t="s">
        <v>65</v>
      </c>
      <c r="C13" s="24">
        <v>1546.086181640625</v>
      </c>
      <c r="D13" s="25">
        <v>78.163467407226563</v>
      </c>
      <c r="E13" s="25">
        <v>217.73765563964844</v>
      </c>
      <c r="F13" s="25">
        <v>12.09190559387207</v>
      </c>
      <c r="G13" s="25">
        <v>17.224880218505859</v>
      </c>
      <c r="H13" s="25">
        <v>59.591690063476563</v>
      </c>
      <c r="I13" s="25">
        <v>12.149762153625488</v>
      </c>
      <c r="J13" s="26">
        <v>7.8583993017673492</v>
      </c>
      <c r="K13" s="26">
        <v>3.8543576374650002</v>
      </c>
      <c r="L13" s="26">
        <v>23.612618446350098</v>
      </c>
      <c r="M13" s="25">
        <v>36.50714111328125</v>
      </c>
      <c r="N13" s="26" t="s">
        <v>56</v>
      </c>
      <c r="O13" s="25">
        <v>38.242820739746094</v>
      </c>
      <c r="P13" s="25">
        <v>37.201412200927734</v>
      </c>
      <c r="Q13" s="25">
        <v>35.639301300048828</v>
      </c>
      <c r="R13" s="25">
        <v>99.574134826660156</v>
      </c>
      <c r="S13" s="25">
        <v>4.2813448905944824</v>
      </c>
      <c r="T13" s="25">
        <v>29.275140762329102</v>
      </c>
      <c r="U13" s="25">
        <v>19.844610214233398</v>
      </c>
      <c r="V13" s="25">
        <v>4.6351351737976074</v>
      </c>
      <c r="W13" s="25">
        <v>32.56756591796875</v>
      </c>
      <c r="X13" s="26">
        <v>9.0184487402439117E-2</v>
      </c>
      <c r="Y13" s="25">
        <v>3.5607762336730957</v>
      </c>
      <c r="Z13" s="25">
        <v>0.12019506841897964</v>
      </c>
      <c r="AA13" s="25">
        <v>79.236274719238281</v>
      </c>
      <c r="AB13" s="26">
        <v>1.2423754669725895</v>
      </c>
      <c r="AC13" s="25">
        <v>9.5933732986450195</v>
      </c>
      <c r="AD13" s="25">
        <v>13.155416488647461</v>
      </c>
      <c r="AE13" s="25">
        <v>13.112884521484375</v>
      </c>
      <c r="AF13" s="25">
        <v>30.596027374267578</v>
      </c>
      <c r="AG13" s="25">
        <v>67.129470825195313</v>
      </c>
      <c r="AH13" s="25">
        <v>1.8544152975082397</v>
      </c>
      <c r="AI13" s="25">
        <v>0.19521351158618927</v>
      </c>
      <c r="AJ13" s="25">
        <v>1.4101361036300659</v>
      </c>
      <c r="AK13" s="25">
        <v>0.13843594491481781</v>
      </c>
      <c r="AL13" s="25">
        <v>94</v>
      </c>
    </row>
    <row r="14" spans="1:40">
      <c r="A14" s="20" t="s">
        <v>217</v>
      </c>
      <c r="B14" s="20" t="s">
        <v>67</v>
      </c>
      <c r="C14" s="24">
        <v>1440.00341796875</v>
      </c>
      <c r="D14" s="25">
        <v>64.338935852050781</v>
      </c>
      <c r="E14" s="25">
        <v>269.98403930664063</v>
      </c>
      <c r="F14" s="25">
        <v>5.1226382255554199</v>
      </c>
      <c r="G14" s="25">
        <v>16.382251739501953</v>
      </c>
      <c r="H14" s="25">
        <v>18.549896240234375</v>
      </c>
      <c r="I14" s="25">
        <v>5.8919081687927246</v>
      </c>
      <c r="J14" s="26">
        <v>4.2514004744589329</v>
      </c>
      <c r="K14" s="26">
        <v>0.10092344746226445</v>
      </c>
      <c r="L14" s="26" t="s">
        <v>56</v>
      </c>
      <c r="M14" s="25"/>
      <c r="N14" s="25">
        <v>30.340000152587891</v>
      </c>
      <c r="O14" s="25">
        <v>21.032539367675781</v>
      </c>
      <c r="P14" s="25">
        <v>21.032539367675781</v>
      </c>
      <c r="Q14" s="25">
        <v>13.322356224060059</v>
      </c>
      <c r="R14" s="25">
        <v>186.91905212402344</v>
      </c>
      <c r="S14" s="25">
        <v>4.5456857681274414</v>
      </c>
      <c r="T14" s="25">
        <v>31.697418212890625</v>
      </c>
      <c r="U14" s="25">
        <v>14.38884449005127</v>
      </c>
      <c r="V14" s="25">
        <v>3.1653845310211182</v>
      </c>
      <c r="W14" s="25">
        <v>5.884615421295166</v>
      </c>
      <c r="X14" s="26">
        <v>1.9218208268284798E-2</v>
      </c>
      <c r="Y14" s="25">
        <v>6.556238979101181E-2</v>
      </c>
      <c r="Z14" s="25">
        <v>8.9334344863891602</v>
      </c>
      <c r="AA14" s="25">
        <v>2.3708722591400146</v>
      </c>
      <c r="AB14" s="26">
        <v>0.17661603633314371</v>
      </c>
      <c r="AC14" s="25">
        <v>39.121429443359375</v>
      </c>
      <c r="AD14" s="25">
        <v>107.81449890136719</v>
      </c>
      <c r="AE14" s="25">
        <v>8.6406440734863281</v>
      </c>
      <c r="AF14" s="25">
        <v>18.236658096313477</v>
      </c>
      <c r="AG14" s="25">
        <v>36.970916748046875</v>
      </c>
      <c r="AH14" s="25">
        <v>0.63793396949768066</v>
      </c>
      <c r="AI14" s="25">
        <v>0.37250712513923645</v>
      </c>
      <c r="AJ14" s="25">
        <v>0.71990740299224854</v>
      </c>
      <c r="AK14" s="25">
        <v>0.51743751764297485</v>
      </c>
      <c r="AL14" s="25">
        <v>93.400001525878906</v>
      </c>
    </row>
    <row r="15" spans="1:40">
      <c r="A15" s="20" t="s">
        <v>218</v>
      </c>
      <c r="B15" s="20" t="s">
        <v>69</v>
      </c>
      <c r="C15" s="24">
        <v>1125.5845947265625</v>
      </c>
      <c r="D15" s="25">
        <v>67.539619445800781</v>
      </c>
      <c r="E15" s="25">
        <v>29.641281127929688</v>
      </c>
      <c r="F15" s="25">
        <v>2.1567273139953613</v>
      </c>
      <c r="G15" s="25">
        <v>18.421052932739258</v>
      </c>
      <c r="H15" s="25">
        <v>53.237110137939453</v>
      </c>
      <c r="I15" s="25">
        <v>12.117402076721191</v>
      </c>
      <c r="J15" s="26">
        <v>10.765429586172104</v>
      </c>
      <c r="K15" s="26">
        <v>5.1936265081167221</v>
      </c>
      <c r="L15" s="26">
        <v>19.539128988981247</v>
      </c>
      <c r="M15" s="25">
        <v>21.992942810058594</v>
      </c>
      <c r="N15" s="25">
        <v>16.020000457763672</v>
      </c>
      <c r="O15" s="25">
        <v>188.8839111328125</v>
      </c>
      <c r="P15" s="25">
        <v>187.35148620605469</v>
      </c>
      <c r="Q15" s="25">
        <v>165.50044250488281</v>
      </c>
      <c r="R15" s="25">
        <v>166.937255859375</v>
      </c>
      <c r="S15" s="25">
        <v>4.8242583274841309</v>
      </c>
      <c r="T15" s="25">
        <v>33.514408111572266</v>
      </c>
      <c r="U15" s="25">
        <v>8.2863731384277344</v>
      </c>
      <c r="V15" s="25">
        <v>1.7176470756530762</v>
      </c>
      <c r="W15" s="25">
        <v>39.776470184326172</v>
      </c>
      <c r="X15" s="26">
        <v>0.23393876850605011</v>
      </c>
      <c r="Y15" s="25">
        <v>2.124967098236084</v>
      </c>
      <c r="Z15" s="25">
        <v>0.27547356486320496</v>
      </c>
      <c r="AA15" s="25">
        <v>79.460670471191406</v>
      </c>
      <c r="AB15" s="26">
        <v>4.4574424624443054</v>
      </c>
      <c r="AC15" s="25">
        <v>2.6283936500549316</v>
      </c>
      <c r="AD15" s="25">
        <v>47.880352020263672</v>
      </c>
      <c r="AE15" s="25">
        <v>4.3341889381408691</v>
      </c>
      <c r="AF15" s="25">
        <v>11.507167816162109</v>
      </c>
      <c r="AG15" s="25">
        <v>52.322891235351563</v>
      </c>
      <c r="AH15" s="25">
        <v>1.5703370571136475</v>
      </c>
      <c r="AI15" s="25">
        <v>0.2269018143415451</v>
      </c>
      <c r="AJ15" s="25">
        <v>1.5414582490921021</v>
      </c>
      <c r="AK15" s="25">
        <v>0.14719945192337036</v>
      </c>
      <c r="AL15" s="25">
        <v>95.800003051757813</v>
      </c>
    </row>
    <row r="16" spans="1:40">
      <c r="A16" s="20" t="s">
        <v>219</v>
      </c>
      <c r="B16" s="20" t="s">
        <v>70</v>
      </c>
      <c r="C16" s="24">
        <v>1227.010009765625</v>
      </c>
      <c r="D16" s="25">
        <v>35.704944610595703</v>
      </c>
      <c r="E16" s="25">
        <v>9.3491182327270508</v>
      </c>
      <c r="F16" s="25">
        <v>1.2115449905395508</v>
      </c>
      <c r="G16" s="25">
        <v>5.8823528289794922</v>
      </c>
      <c r="H16" s="25">
        <v>23.340057373046875</v>
      </c>
      <c r="I16" s="25">
        <v>8.231379508972168</v>
      </c>
      <c r="J16" s="26">
        <v>6.7151160910725594</v>
      </c>
      <c r="K16" s="26">
        <v>4.2151161469519138</v>
      </c>
      <c r="L16" s="26" t="s">
        <v>56</v>
      </c>
      <c r="M16" s="25">
        <v>0</v>
      </c>
      <c r="N16" s="25">
        <v>29.280000686645508</v>
      </c>
      <c r="O16" s="25">
        <v>150.16030883789063</v>
      </c>
      <c r="P16" s="25">
        <v>134.30332946777344</v>
      </c>
      <c r="Q16" s="25">
        <v>127.10532379150391</v>
      </c>
      <c r="R16" s="25">
        <v>93.5606689453125</v>
      </c>
      <c r="S16" s="25">
        <v>2.3161890506744385</v>
      </c>
      <c r="T16" s="25">
        <v>31.108200073242188</v>
      </c>
      <c r="U16" s="25">
        <v>10.119963645935059</v>
      </c>
      <c r="V16" s="25">
        <v>4.3692307472229004</v>
      </c>
      <c r="W16" s="25">
        <v>65.692306518554688</v>
      </c>
      <c r="X16" s="26">
        <v>0.12683042883872986</v>
      </c>
      <c r="Y16" s="25">
        <v>2.045968770980835</v>
      </c>
      <c r="Z16" s="25">
        <v>0.71068096160888672</v>
      </c>
      <c r="AA16" s="25">
        <v>55.520427703857422</v>
      </c>
      <c r="AB16" s="26">
        <v>6.6366277635097504</v>
      </c>
      <c r="AC16" s="25">
        <v>1.5282522439956665</v>
      </c>
      <c r="AD16" s="25">
        <v>117.85611724853516</v>
      </c>
      <c r="AE16" s="25">
        <v>5.9108953475952148</v>
      </c>
      <c r="AF16" s="25">
        <v>25.2347412109375</v>
      </c>
      <c r="AG16" s="25">
        <v>39.574466705322266</v>
      </c>
      <c r="AH16" s="25">
        <v>0.52188718318939209</v>
      </c>
      <c r="AI16" s="25">
        <v>0.21474018692970276</v>
      </c>
      <c r="AJ16" s="25">
        <v>1.7667020559310913</v>
      </c>
      <c r="AK16" s="25">
        <v>0.12154862284660339</v>
      </c>
      <c r="AL16" s="25">
        <v>87.199996948242188</v>
      </c>
    </row>
    <row r="17" spans="1:38">
      <c r="A17" s="20" t="s">
        <v>220</v>
      </c>
      <c r="B17" s="20" t="s">
        <v>71</v>
      </c>
      <c r="C17" s="24">
        <v>1317.501953125</v>
      </c>
      <c r="D17" s="25">
        <v>146.31304931640625</v>
      </c>
      <c r="E17" s="25">
        <v>277.3701171875</v>
      </c>
      <c r="F17" s="25">
        <v>2.5315463542938232</v>
      </c>
      <c r="G17" s="25">
        <v>30.612245559692383</v>
      </c>
      <c r="H17" s="25">
        <v>31.347261428833008</v>
      </c>
      <c r="I17" s="25">
        <v>4.2493815422058105</v>
      </c>
      <c r="J17" s="26">
        <v>3.2569742761552334</v>
      </c>
      <c r="K17" s="26">
        <v>4.9498088628752157E-2</v>
      </c>
      <c r="L17" s="26">
        <v>9.4937337562441826</v>
      </c>
      <c r="M17" s="25">
        <v>12.386494636535645</v>
      </c>
      <c r="N17" s="26" t="s">
        <v>56</v>
      </c>
      <c r="O17" s="25">
        <v>146.31304931640625</v>
      </c>
      <c r="P17" s="25">
        <v>114.22957611083984</v>
      </c>
      <c r="Q17" s="25">
        <v>111.982177734375</v>
      </c>
      <c r="R17" s="25">
        <v>128.40277099609375</v>
      </c>
      <c r="S17" s="25">
        <v>2.9448602199554443</v>
      </c>
      <c r="T17" s="25">
        <v>24.837570190429688</v>
      </c>
      <c r="U17" s="25">
        <v>9.4803829193115234</v>
      </c>
      <c r="V17" s="25">
        <v>3.2192983627319336</v>
      </c>
      <c r="W17" s="25">
        <v>77.166664123535156</v>
      </c>
      <c r="X17" s="26">
        <v>0.17248174548149109</v>
      </c>
      <c r="Y17" s="25">
        <v>0.65386974811553955</v>
      </c>
      <c r="Z17" s="25">
        <v>0.77982592582702637</v>
      </c>
      <c r="AA17" s="25">
        <v>88.421974182128906</v>
      </c>
      <c r="AB17" s="26">
        <v>7.9988911747932434</v>
      </c>
      <c r="AC17" s="25">
        <v>1.524628758430481</v>
      </c>
      <c r="AD17" s="25">
        <v>74.1781005859375</v>
      </c>
      <c r="AE17" s="25">
        <v>15.015608787536621</v>
      </c>
      <c r="AF17" s="25">
        <v>39.890438079833984</v>
      </c>
      <c r="AG17" s="25">
        <v>42.9627685546875</v>
      </c>
      <c r="AH17" s="25">
        <v>0.99091702699661255</v>
      </c>
      <c r="AI17" s="25">
        <v>0.23114100098609924</v>
      </c>
      <c r="AJ17" s="25">
        <v>1.7360789775848389</v>
      </c>
      <c r="AK17" s="25">
        <v>0.13313966989517212</v>
      </c>
      <c r="AL17" s="25">
        <v>94.800003051757813</v>
      </c>
    </row>
    <row r="18" spans="1:38" ht="15">
      <c r="A18" s="20" t="s">
        <v>221</v>
      </c>
      <c r="B18" s="20" t="s">
        <v>222</v>
      </c>
      <c r="C18" s="24">
        <v>1668.2503662109375</v>
      </c>
      <c r="D18" s="25">
        <v>32.424419403076172</v>
      </c>
      <c r="E18" s="25">
        <v>133.81414794921875</v>
      </c>
      <c r="F18" s="25">
        <v>1.1305159330368042</v>
      </c>
      <c r="G18" s="25">
        <v>3.2432432174682617</v>
      </c>
      <c r="H18" s="25">
        <v>26.350187301635742</v>
      </c>
      <c r="I18" s="25">
        <v>5.2003731727600098</v>
      </c>
      <c r="J18" s="26">
        <v>3.1172616872936487</v>
      </c>
      <c r="K18" s="26">
        <v>1.9927031826227903</v>
      </c>
      <c r="L18" s="26">
        <v>6.3847089186310768</v>
      </c>
      <c r="M18" s="25">
        <v>10.65129280090332</v>
      </c>
      <c r="N18" s="25">
        <v>100</v>
      </c>
      <c r="O18" s="25">
        <v>120.87353515625</v>
      </c>
      <c r="P18" s="25">
        <v>105.31519317626953</v>
      </c>
      <c r="Q18" s="25">
        <v>103.891357421875</v>
      </c>
      <c r="R18" s="25">
        <v>170.83512878417969</v>
      </c>
      <c r="S18" s="25">
        <v>2.3343625068664551</v>
      </c>
      <c r="T18" s="25">
        <v>21.217033386230469</v>
      </c>
      <c r="U18" s="25">
        <v>5.5364723205566406</v>
      </c>
      <c r="V18" s="25">
        <v>2.3717277050018311</v>
      </c>
      <c r="W18" s="25">
        <v>38.319370269775391</v>
      </c>
      <c r="X18" s="26">
        <v>5.3619831800460815E-2</v>
      </c>
      <c r="Y18" s="25">
        <v>2.4044549465179443</v>
      </c>
      <c r="Z18" s="25">
        <v>0.31718787550926208</v>
      </c>
      <c r="AA18" s="25">
        <v>91.356559753417969</v>
      </c>
      <c r="AB18" s="26">
        <v>2.2571759298443794</v>
      </c>
      <c r="AC18" s="25">
        <v>2.289029598236084</v>
      </c>
      <c r="AD18" s="25">
        <v>47.819923400878906</v>
      </c>
      <c r="AE18" s="25">
        <v>5.9913697242736816</v>
      </c>
      <c r="AF18" s="25">
        <v>19.918596267700195</v>
      </c>
      <c r="AG18" s="25">
        <v>33.684383392333984</v>
      </c>
      <c r="AH18" s="25">
        <v>0.59747964143753052</v>
      </c>
      <c r="AI18" s="25" t="s">
        <v>56</v>
      </c>
      <c r="AJ18" s="25">
        <v>1.8768783807754517</v>
      </c>
      <c r="AK18" s="25" t="s">
        <v>56</v>
      </c>
      <c r="AL18" s="25">
        <v>93.599998474121094</v>
      </c>
    </row>
    <row r="19" spans="1:38">
      <c r="A19" s="20" t="s">
        <v>223</v>
      </c>
      <c r="B19" s="20" t="s">
        <v>73</v>
      </c>
      <c r="C19" s="24">
        <v>774.73870849609375</v>
      </c>
      <c r="D19" s="25">
        <v>46.954532623291016</v>
      </c>
      <c r="E19" s="25">
        <v>142.59529113769531</v>
      </c>
      <c r="F19" s="25">
        <v>4.7241511344909668</v>
      </c>
      <c r="G19" s="25">
        <v>2.8037383556365967</v>
      </c>
      <c r="H19" s="25">
        <v>29.139625549316406</v>
      </c>
      <c r="I19" s="25">
        <v>4.2826418876647949</v>
      </c>
      <c r="J19" s="26">
        <v>5.6194420903921127</v>
      </c>
      <c r="K19" s="26">
        <v>5.5035771802067757</v>
      </c>
      <c r="L19" s="26">
        <v>20.508067682385445</v>
      </c>
      <c r="M19" s="25">
        <v>15.629434585571289</v>
      </c>
      <c r="N19" s="25">
        <v>41.779998779296875</v>
      </c>
      <c r="O19" s="25">
        <v>47.131134033203125</v>
      </c>
      <c r="P19" s="25">
        <v>47.131134033203125</v>
      </c>
      <c r="Q19" s="25">
        <v>36.115474700927734</v>
      </c>
      <c r="R19" s="25">
        <v>244.54096984863281</v>
      </c>
      <c r="S19" s="25">
        <v>3.1567926406860352</v>
      </c>
      <c r="T19" s="25">
        <v>34.040378570556641</v>
      </c>
      <c r="U19" s="25">
        <v>8.5652837753295898</v>
      </c>
      <c r="V19" s="25">
        <v>2.7132866382598877</v>
      </c>
      <c r="W19" s="25">
        <v>46.146854400634766</v>
      </c>
      <c r="X19" s="26">
        <v>0.18803247809410095</v>
      </c>
      <c r="Y19" s="26" t="s">
        <v>56</v>
      </c>
      <c r="Z19" s="26" t="s">
        <v>56</v>
      </c>
      <c r="AA19" s="25">
        <v>94.391304016113281</v>
      </c>
      <c r="AB19" s="26">
        <v>6.288561224937439</v>
      </c>
      <c r="AC19" s="25">
        <v>1.6001842021942139</v>
      </c>
      <c r="AD19" s="25">
        <v>66.206100463867188</v>
      </c>
      <c r="AE19" s="25">
        <v>7.9652676582336426</v>
      </c>
      <c r="AF19" s="25">
        <v>8.8765144348144531</v>
      </c>
      <c r="AG19" s="25">
        <v>51.573219299316406</v>
      </c>
      <c r="AH19" s="25">
        <v>1.8665217161178589</v>
      </c>
      <c r="AI19" s="25">
        <v>0.25359416007995605</v>
      </c>
      <c r="AJ19" s="25">
        <v>0.5791892409324646</v>
      </c>
      <c r="AK19" s="25">
        <v>0.43784332275390625</v>
      </c>
      <c r="AL19" s="25">
        <v>93.599998474121094</v>
      </c>
    </row>
    <row r="20" spans="1:38">
      <c r="A20" s="20" t="s">
        <v>224</v>
      </c>
      <c r="B20" s="20" t="s">
        <v>74</v>
      </c>
      <c r="C20" s="24">
        <v>2648.986572265625</v>
      </c>
      <c r="D20" s="25">
        <v>84.730010986328125</v>
      </c>
      <c r="E20" s="25">
        <v>175.84324645996094</v>
      </c>
      <c r="F20" s="25">
        <v>3.361454963684082</v>
      </c>
      <c r="G20" s="25">
        <v>22.222221374511719</v>
      </c>
      <c r="H20" s="25">
        <v>42.738498687744141</v>
      </c>
      <c r="I20" s="25">
        <v>12.805542945861816</v>
      </c>
      <c r="J20" s="26">
        <v>4.8905732110142708</v>
      </c>
      <c r="K20" s="26" t="s">
        <v>56</v>
      </c>
      <c r="L20" s="26">
        <v>7.7841626480221748</v>
      </c>
      <c r="M20" s="25">
        <v>20.382156372070313</v>
      </c>
      <c r="N20" s="25">
        <v>1.1200000047683716</v>
      </c>
      <c r="O20" s="25">
        <v>109.38067626953125</v>
      </c>
      <c r="P20" s="25">
        <v>101.21714782714844</v>
      </c>
      <c r="Q20" s="25">
        <v>94.440879821777344</v>
      </c>
      <c r="R20" s="25">
        <v>284.24545288085938</v>
      </c>
      <c r="S20" s="25">
        <v>4.7487220764160156</v>
      </c>
      <c r="T20" s="25">
        <v>57.144737243652344</v>
      </c>
      <c r="U20" s="25">
        <v>18.834819793701172</v>
      </c>
      <c r="V20" s="25">
        <v>3.966292142868042</v>
      </c>
      <c r="W20" s="25">
        <v>17.359550476074219</v>
      </c>
      <c r="X20" s="26">
        <v>3.4293703734874725E-2</v>
      </c>
      <c r="Y20" s="25">
        <v>1.9448529481887817</v>
      </c>
      <c r="Z20" s="25">
        <v>0.26795840263366699</v>
      </c>
      <c r="AA20" s="25">
        <v>73.368606567382813</v>
      </c>
      <c r="AB20" s="26">
        <v>0.84769940003752708</v>
      </c>
      <c r="AC20" s="25">
        <v>4.0576925277709961</v>
      </c>
      <c r="AD20" s="25">
        <v>33.590045928955078</v>
      </c>
      <c r="AE20" s="25">
        <v>2.8950488567352295</v>
      </c>
      <c r="AF20" s="25">
        <v>16.365131378173828</v>
      </c>
      <c r="AG20" s="25">
        <v>32.554897308349609</v>
      </c>
      <c r="AH20" s="26" t="s">
        <v>56</v>
      </c>
      <c r="AI20" s="25">
        <v>0.35391515493392944</v>
      </c>
      <c r="AJ20" s="25">
        <v>1.2059330940246582</v>
      </c>
      <c r="AK20" s="25">
        <v>0.29347825050354004</v>
      </c>
      <c r="AL20" s="25">
        <v>92.699996948242188</v>
      </c>
    </row>
    <row r="21" spans="1:38">
      <c r="A21" s="20" t="s">
        <v>225</v>
      </c>
      <c r="B21" s="20" t="s">
        <v>75</v>
      </c>
      <c r="C21" s="24">
        <v>646.5531005859375</v>
      </c>
      <c r="D21" s="25">
        <v>100.4749755859375</v>
      </c>
      <c r="E21" s="25">
        <v>259.05239868164063</v>
      </c>
      <c r="F21" s="25">
        <v>6.3645467758178711</v>
      </c>
      <c r="G21" s="25">
        <v>12</v>
      </c>
      <c r="H21" s="25">
        <v>57.705223083496094</v>
      </c>
      <c r="I21" s="25">
        <v>10.268135070800781</v>
      </c>
      <c r="J21" s="26">
        <v>16.081871464848518</v>
      </c>
      <c r="K21" s="26">
        <v>7.7086654491722584</v>
      </c>
      <c r="L21" s="26">
        <v>27.511961758136749</v>
      </c>
      <c r="M21" s="25">
        <v>17.56614875793457</v>
      </c>
      <c r="N21" s="25">
        <v>100</v>
      </c>
      <c r="O21" s="25">
        <v>119.65348052978516</v>
      </c>
      <c r="P21" s="25">
        <v>98.523185729980469</v>
      </c>
      <c r="Q21" s="25">
        <v>81.211616516113281</v>
      </c>
      <c r="R21" s="25">
        <v>256.64495849609375</v>
      </c>
      <c r="S21" s="25">
        <v>4.8370556831359863</v>
      </c>
      <c r="T21" s="25">
        <v>47.861392974853516</v>
      </c>
      <c r="U21" s="25">
        <v>18.499616622924805</v>
      </c>
      <c r="V21" s="25">
        <v>3.8245613574981689</v>
      </c>
      <c r="W21" s="25">
        <v>131.877197265625</v>
      </c>
      <c r="X21" s="26">
        <v>0.98661243915557861</v>
      </c>
      <c r="Y21" s="25">
        <v>1.6682019233703613</v>
      </c>
      <c r="Z21" s="25">
        <v>0.21656543016433716</v>
      </c>
      <c r="AA21" s="25">
        <v>92.299850463867188</v>
      </c>
      <c r="AB21" s="26">
        <v>24.05635267496109</v>
      </c>
      <c r="AC21" s="25">
        <v>1.5685082674026489</v>
      </c>
      <c r="AD21" s="25">
        <v>69.073616027832031</v>
      </c>
      <c r="AE21" s="25">
        <v>36.710128784179688</v>
      </c>
      <c r="AF21" s="25">
        <v>49.477352142333984</v>
      </c>
      <c r="AG21" s="25">
        <v>47.332187652587891</v>
      </c>
      <c r="AH21" s="25">
        <v>0.85619580745697021</v>
      </c>
      <c r="AI21" s="25">
        <v>0.32120582461357117</v>
      </c>
      <c r="AJ21" s="25">
        <v>2.5197505950927734</v>
      </c>
      <c r="AK21" s="25">
        <v>0.12747524678707123</v>
      </c>
      <c r="AL21" s="25">
        <v>93</v>
      </c>
    </row>
    <row r="22" spans="1:38">
      <c r="A22" s="20" t="s">
        <v>226</v>
      </c>
      <c r="B22" s="20" t="s">
        <v>76</v>
      </c>
      <c r="C22" s="24">
        <v>1403.9906005859375</v>
      </c>
      <c r="D22" s="25">
        <v>78.647109985351563</v>
      </c>
      <c r="E22" s="25">
        <v>363.57135009765625</v>
      </c>
      <c r="F22" s="25">
        <v>2.3679137229919434</v>
      </c>
      <c r="G22" s="25">
        <v>18.80341911315918</v>
      </c>
      <c r="H22" s="25">
        <v>27.463750839233398</v>
      </c>
      <c r="I22" s="25">
        <v>2.8334009647369385</v>
      </c>
      <c r="J22" s="26">
        <v>2.0181052386760712</v>
      </c>
      <c r="K22" s="26" t="s">
        <v>56</v>
      </c>
      <c r="L22" s="26">
        <v>8.7355133146047592</v>
      </c>
      <c r="M22" s="25">
        <v>12.264577865600586</v>
      </c>
      <c r="N22" s="25">
        <v>100</v>
      </c>
      <c r="O22" s="25">
        <v>90.709304809570313</v>
      </c>
      <c r="P22" s="25">
        <v>89.4949951171875</v>
      </c>
      <c r="Q22" s="25">
        <v>68.588539123535156</v>
      </c>
      <c r="R22" s="25">
        <v>253.9638671875</v>
      </c>
      <c r="S22" s="25">
        <v>2.5298223495483398</v>
      </c>
      <c r="T22" s="25">
        <v>28.091146469116211</v>
      </c>
      <c r="U22" s="25">
        <v>16.089670181274414</v>
      </c>
      <c r="V22" s="25">
        <v>6.3600001335144043</v>
      </c>
      <c r="W22" s="25">
        <v>51.512001037597656</v>
      </c>
      <c r="X22" s="26">
        <v>9.7296722233295441E-2</v>
      </c>
      <c r="Y22" s="25">
        <v>1.4199783802032471</v>
      </c>
      <c r="Z22" s="25">
        <v>0.1452641636133194</v>
      </c>
      <c r="AA22" s="25">
        <v>68.086502075195313</v>
      </c>
      <c r="AB22" s="26">
        <v>1.4977224171161652</v>
      </c>
      <c r="AC22" s="25">
        <v>4.2983636856079102</v>
      </c>
      <c r="AD22" s="25">
        <v>34.169277191162109</v>
      </c>
      <c r="AE22" s="25">
        <v>8.8089866638183594</v>
      </c>
      <c r="AF22" s="25">
        <v>18.864908218383789</v>
      </c>
      <c r="AG22" s="25">
        <v>32.085105895996094</v>
      </c>
      <c r="AH22" s="25">
        <v>2.4180865287780762</v>
      </c>
      <c r="AI22" s="25">
        <v>0.1805555522441864</v>
      </c>
      <c r="AJ22" s="25">
        <v>1.3037240505218506</v>
      </c>
      <c r="AK22" s="25">
        <v>0.138492152094841</v>
      </c>
      <c r="AL22" s="25">
        <v>92.900001525878906</v>
      </c>
    </row>
    <row r="23" spans="1:38">
      <c r="A23" s="20" t="s">
        <v>227</v>
      </c>
      <c r="B23" s="20" t="s">
        <v>77</v>
      </c>
      <c r="C23" s="24">
        <v>1190.6666259765625</v>
      </c>
      <c r="D23" s="25">
        <v>67.541580200195313</v>
      </c>
      <c r="E23" s="25">
        <v>174.63020324707031</v>
      </c>
      <c r="F23" s="25">
        <v>2.778449535369873</v>
      </c>
      <c r="G23" s="25">
        <v>11.818181991577148</v>
      </c>
      <c r="H23" s="25">
        <v>33.341396331787109</v>
      </c>
      <c r="I23" s="25">
        <v>11.442160606384277</v>
      </c>
      <c r="J23" s="26">
        <v>9.9922800436615944</v>
      </c>
      <c r="K23" s="26">
        <v>2.3602072615176439</v>
      </c>
      <c r="L23" s="26">
        <v>10.47755591571331</v>
      </c>
      <c r="M23" s="25">
        <v>11.99785041809082</v>
      </c>
      <c r="N23" s="25">
        <v>58.040000915527344</v>
      </c>
      <c r="O23" s="25">
        <v>203.76138305664063</v>
      </c>
      <c r="P23" s="25">
        <v>202.95310974121094</v>
      </c>
      <c r="Q23" s="25">
        <v>174.91603088378906</v>
      </c>
      <c r="R23" s="25">
        <v>183.7236328125</v>
      </c>
      <c r="S23" s="25">
        <v>4.3192262649536133</v>
      </c>
      <c r="T23" s="25">
        <v>35.488380432128906</v>
      </c>
      <c r="U23" s="25">
        <v>17.201128005981445</v>
      </c>
      <c r="V23" s="25">
        <v>3.9824562072753906</v>
      </c>
      <c r="W23" s="25">
        <v>23.695905685424805</v>
      </c>
      <c r="X23" s="26">
        <v>9.5862217247486115E-2</v>
      </c>
      <c r="Y23" s="25">
        <v>2.784494161605835</v>
      </c>
      <c r="Z23" s="25">
        <v>9.6743747591972351E-2</v>
      </c>
      <c r="AA23" s="25">
        <v>69.105690002441406</v>
      </c>
      <c r="AB23" s="26">
        <v>0.93746557831764221</v>
      </c>
      <c r="AC23" s="25">
        <v>7.7317647933959961</v>
      </c>
      <c r="AD23" s="25">
        <v>18.715763092041016</v>
      </c>
      <c r="AE23" s="25">
        <v>4.6593718528747559</v>
      </c>
      <c r="AF23" s="25">
        <v>25.510766983032227</v>
      </c>
      <c r="AG23" s="25">
        <v>47.915008544921875</v>
      </c>
      <c r="AH23" s="25">
        <v>4.9512195587158203</v>
      </c>
      <c r="AI23" s="25">
        <v>0.14134025573730469</v>
      </c>
      <c r="AJ23" s="25">
        <v>1.0184049606323242</v>
      </c>
      <c r="AK23" s="25">
        <v>0.13878591358661652</v>
      </c>
      <c r="AL23" s="25">
        <v>93.300003051757813</v>
      </c>
    </row>
    <row r="24" spans="1:38">
      <c r="A24" s="20" t="s">
        <v>228</v>
      </c>
      <c r="B24" s="20" t="s">
        <v>78</v>
      </c>
      <c r="C24" s="24">
        <v>1329.4697265625</v>
      </c>
      <c r="D24" s="25">
        <v>39.323574066162109</v>
      </c>
      <c r="E24" s="25">
        <v>109.12615203857422</v>
      </c>
      <c r="F24" s="25">
        <v>1.6151342391967773</v>
      </c>
      <c r="G24" s="25">
        <v>7.1428570747375488</v>
      </c>
      <c r="H24" s="25">
        <v>11.915735244750977</v>
      </c>
      <c r="I24" s="25">
        <v>3.5763685703277588</v>
      </c>
      <c r="J24" s="26">
        <v>2.7118897996842861</v>
      </c>
      <c r="K24" s="26">
        <v>6.248593854252249E-2</v>
      </c>
      <c r="L24" s="26">
        <v>0.74983126251026988</v>
      </c>
      <c r="M24" s="25">
        <v>0.9888576865196228</v>
      </c>
      <c r="N24" s="25">
        <v>45.599998474121094</v>
      </c>
      <c r="O24" s="25">
        <v>110.12578582763672</v>
      </c>
      <c r="P24" s="25">
        <v>100.68218994140625</v>
      </c>
      <c r="Q24" s="25">
        <v>97.534324645996094</v>
      </c>
      <c r="R24" s="25">
        <v>80.464897155761719</v>
      </c>
      <c r="S24" s="25">
        <v>1.5162484645843506</v>
      </c>
      <c r="T24" s="25">
        <v>22.892055511474609</v>
      </c>
      <c r="U24" s="25">
        <v>6.3616509437561035</v>
      </c>
      <c r="V24" s="25">
        <v>4.1956520080566406</v>
      </c>
      <c r="W24" s="25">
        <v>124.98912811279297</v>
      </c>
      <c r="X24" s="26">
        <v>0.14121678471565247</v>
      </c>
      <c r="Y24" s="25">
        <v>3.3955347537994385</v>
      </c>
      <c r="Z24" s="25">
        <v>0.29450443387031555</v>
      </c>
      <c r="AA24" s="25">
        <v>80.15435791015625</v>
      </c>
      <c r="AB24" s="26">
        <v>3.6341823637485504</v>
      </c>
      <c r="AC24" s="25">
        <v>1.2359009981155396</v>
      </c>
      <c r="AD24" s="25">
        <v>100.94602203369141</v>
      </c>
      <c r="AE24" s="25">
        <v>3.6682534217834473</v>
      </c>
      <c r="AF24" s="25">
        <v>11.441441535949707</v>
      </c>
      <c r="AG24" s="25">
        <v>41.110145568847656</v>
      </c>
      <c r="AH24" s="25">
        <v>1.1565600633621216</v>
      </c>
      <c r="AI24" s="25">
        <v>0.31667101383209229</v>
      </c>
      <c r="AJ24" s="25">
        <v>1.3064643144607544</v>
      </c>
      <c r="AK24" s="25">
        <v>0.24238781630992889</v>
      </c>
      <c r="AL24" s="25">
        <v>93.199996948242188</v>
      </c>
    </row>
    <row r="25" spans="1:38">
      <c r="A25" s="20" t="s">
        <v>229</v>
      </c>
      <c r="B25" s="20" t="s">
        <v>79</v>
      </c>
      <c r="C25" s="24">
        <v>1777.8790283203125</v>
      </c>
      <c r="D25" s="25">
        <v>74.386955261230469</v>
      </c>
      <c r="E25" s="25">
        <v>269.26190185546875</v>
      </c>
      <c r="F25" s="25">
        <v>2.8293793201446533</v>
      </c>
      <c r="G25" s="25">
        <v>20</v>
      </c>
      <c r="H25" s="25">
        <v>41.360378265380859</v>
      </c>
      <c r="I25" s="25">
        <v>5.3500990867614746</v>
      </c>
      <c r="J25" s="26">
        <v>3.0410245526582003</v>
      </c>
      <c r="K25" s="26">
        <v>2.9825433157384396</v>
      </c>
      <c r="L25" s="26">
        <v>7.2224335744976997</v>
      </c>
      <c r="M25" s="25">
        <v>12.706484794616699</v>
      </c>
      <c r="N25" s="25">
        <v>28.709999084472656</v>
      </c>
      <c r="O25" s="25">
        <v>42.646461486816406</v>
      </c>
      <c r="P25" s="25">
        <v>42.646461486816406</v>
      </c>
      <c r="Q25" s="25">
        <v>42.080585479736328</v>
      </c>
      <c r="R25" s="25">
        <v>257.77322387695313</v>
      </c>
      <c r="S25" s="25">
        <v>3.4981415271759033</v>
      </c>
      <c r="T25" s="25">
        <v>40.434402465820313</v>
      </c>
      <c r="U25" s="25">
        <v>12.552155494689941</v>
      </c>
      <c r="V25" s="25">
        <v>3.5882353782653809</v>
      </c>
      <c r="W25" s="25">
        <v>71.058822631835938</v>
      </c>
      <c r="X25" s="26">
        <v>0.14008232951164246</v>
      </c>
      <c r="Y25" s="26" t="s">
        <v>56</v>
      </c>
      <c r="Z25" s="26" t="s">
        <v>56</v>
      </c>
      <c r="AA25" s="26" t="s">
        <v>56</v>
      </c>
      <c r="AB25" s="26" t="s">
        <v>56</v>
      </c>
      <c r="AC25" s="26" t="s">
        <v>56</v>
      </c>
      <c r="AD25" s="26" t="s">
        <v>56</v>
      </c>
      <c r="AE25" s="25">
        <v>12.196880340576172</v>
      </c>
      <c r="AF25" s="25">
        <v>32.128513336181641</v>
      </c>
      <c r="AG25" s="25">
        <v>41.595787048339844</v>
      </c>
      <c r="AH25" s="26" t="s">
        <v>56</v>
      </c>
      <c r="AI25" s="25">
        <v>0.19796557724475861</v>
      </c>
      <c r="AJ25" s="25">
        <v>1.0688575506210327</v>
      </c>
      <c r="AK25" s="25">
        <v>0.18521229922771454</v>
      </c>
      <c r="AL25" s="25">
        <v>90.099998474121094</v>
      </c>
    </row>
    <row r="26" spans="1:38">
      <c r="A26" s="20" t="s">
        <v>230</v>
      </c>
      <c r="B26" s="20" t="s">
        <v>80</v>
      </c>
      <c r="C26" s="24">
        <v>2375.21533203125</v>
      </c>
      <c r="D26" s="25">
        <v>92.460403442382813</v>
      </c>
      <c r="E26" s="25">
        <v>299.45803833007813</v>
      </c>
      <c r="F26" s="25">
        <v>2.7610170841217041</v>
      </c>
      <c r="G26" s="25">
        <v>19.512195587158203</v>
      </c>
      <c r="H26" s="25">
        <v>75.826957702636719</v>
      </c>
      <c r="I26" s="25">
        <v>14.88255500793457</v>
      </c>
      <c r="J26" s="26">
        <v>6.4356434158980846</v>
      </c>
      <c r="K26" s="26">
        <v>3.0285380780696869</v>
      </c>
      <c r="L26" s="26">
        <v>14.618520624935627</v>
      </c>
      <c r="M26" s="25">
        <v>33.805622100830078</v>
      </c>
      <c r="N26" s="26" t="s">
        <v>56</v>
      </c>
      <c r="O26" s="25">
        <v>119.86854553222656</v>
      </c>
      <c r="P26" s="25">
        <v>82.493804931640625</v>
      </c>
      <c r="Q26" s="25">
        <v>74.076065063476563</v>
      </c>
      <c r="R26" s="25">
        <v>289.50930786132813</v>
      </c>
      <c r="S26" s="25">
        <v>3.9058289527893066</v>
      </c>
      <c r="T26" s="25">
        <v>58.654777526855469</v>
      </c>
      <c r="U26" s="25">
        <v>14.27647876739502</v>
      </c>
      <c r="V26" s="25">
        <v>3.6551723480224609</v>
      </c>
      <c r="W26" s="25">
        <v>73.310348510742188</v>
      </c>
      <c r="X26" s="26">
        <v>0.12055229395627975</v>
      </c>
      <c r="Y26" s="25">
        <v>2.729529857635498</v>
      </c>
      <c r="Z26" s="25">
        <v>0.15037739276885986</v>
      </c>
      <c r="AA26" s="25">
        <v>75.41827392578125</v>
      </c>
      <c r="AB26" s="26">
        <v>1.7064647749066353</v>
      </c>
      <c r="AC26" s="25">
        <v>4.6501708030700684</v>
      </c>
      <c r="AD26" s="25">
        <v>28.513761520385742</v>
      </c>
      <c r="AE26" s="25">
        <v>8.4967775344848633</v>
      </c>
      <c r="AF26" s="25">
        <v>33.333332061767578</v>
      </c>
      <c r="AG26" s="25">
        <v>63.422946929931641</v>
      </c>
      <c r="AH26" s="25">
        <v>1.4324324131011963</v>
      </c>
      <c r="AI26" s="25">
        <v>8.5572138428688049E-2</v>
      </c>
      <c r="AJ26" s="25">
        <v>1.4029850959777832</v>
      </c>
      <c r="AK26" s="25">
        <v>6.0992907732725143E-2</v>
      </c>
      <c r="AL26" s="25">
        <v>91.099998474121094</v>
      </c>
    </row>
    <row r="27" spans="1:38">
      <c r="A27" s="20" t="s">
        <v>231</v>
      </c>
      <c r="B27" s="20" t="s">
        <v>81</v>
      </c>
      <c r="C27" s="24">
        <v>732.64013671875</v>
      </c>
      <c r="D27" s="25">
        <v>61.876762390136719</v>
      </c>
      <c r="E27" s="25">
        <v>272.15911865234375</v>
      </c>
      <c r="F27" s="25">
        <v>8.2156944274902344</v>
      </c>
      <c r="G27" s="25">
        <v>19.819820404052734</v>
      </c>
      <c r="H27" s="25">
        <v>43.372943878173828</v>
      </c>
      <c r="I27" s="25">
        <v>8.4007329940795898</v>
      </c>
      <c r="J27" s="26">
        <v>11.466383934020996</v>
      </c>
      <c r="K27" s="26">
        <v>3.4853764809668064</v>
      </c>
      <c r="L27" s="26">
        <v>22.882254794239998</v>
      </c>
      <c r="M27" s="25">
        <v>16.764457702636719</v>
      </c>
      <c r="N27" s="26" t="s">
        <v>56</v>
      </c>
      <c r="O27" s="25">
        <v>124.93776702880859</v>
      </c>
      <c r="P27" s="25">
        <v>110.28274536132813</v>
      </c>
      <c r="Q27" s="25">
        <v>104.73159790039063</v>
      </c>
      <c r="R27" s="25">
        <v>281.68804931640625</v>
      </c>
      <c r="S27" s="25">
        <v>2.7755725383758545</v>
      </c>
      <c r="T27" s="25">
        <v>39.043052673339844</v>
      </c>
      <c r="U27" s="25">
        <v>9.2889156341552734</v>
      </c>
      <c r="V27" s="25">
        <v>3.3466665744781494</v>
      </c>
      <c r="W27" s="25">
        <v>77.55999755859375</v>
      </c>
      <c r="X27" s="26">
        <v>0.29383239150047302</v>
      </c>
      <c r="Y27" s="26" t="s">
        <v>56</v>
      </c>
      <c r="Z27" s="26" t="s">
        <v>56</v>
      </c>
      <c r="AA27" s="26" t="s">
        <v>56</v>
      </c>
      <c r="AB27" s="26" t="s">
        <v>56</v>
      </c>
      <c r="AC27" s="26" t="s">
        <v>56</v>
      </c>
      <c r="AD27" s="25">
        <v>133.76594543457031</v>
      </c>
      <c r="AE27" s="25">
        <v>34.501422882080078</v>
      </c>
      <c r="AF27" s="25">
        <v>81.03448486328125</v>
      </c>
      <c r="AG27" s="25">
        <v>43.587303161621094</v>
      </c>
      <c r="AH27" s="25">
        <v>0.81917029619216919</v>
      </c>
      <c r="AI27" s="25">
        <v>0.27330631017684937</v>
      </c>
      <c r="AJ27" s="25">
        <v>0.94585984945297241</v>
      </c>
      <c r="AK27" s="25">
        <v>0.288950115442276</v>
      </c>
      <c r="AL27" s="25">
        <v>96.5</v>
      </c>
    </row>
    <row r="28" spans="1:38">
      <c r="A28" s="20" t="s">
        <v>232</v>
      </c>
      <c r="B28" s="20" t="s">
        <v>82</v>
      </c>
      <c r="C28" s="24">
        <v>1216.0367431640625</v>
      </c>
      <c r="D28" s="25">
        <v>73.900711059570313</v>
      </c>
      <c r="E28" s="25">
        <v>12.279598236083984</v>
      </c>
      <c r="F28" s="25">
        <v>2.7282218933105469</v>
      </c>
      <c r="G28" s="25">
        <v>25</v>
      </c>
      <c r="H28" s="25">
        <v>18.210882186889648</v>
      </c>
      <c r="I28" s="25">
        <v>8.1505632400512695</v>
      </c>
      <c r="J28" s="26">
        <v>6.7361895926296711</v>
      </c>
      <c r="K28" s="26">
        <v>0.31003382173366845</v>
      </c>
      <c r="L28" s="26">
        <v>0.39458851097151637</v>
      </c>
      <c r="M28" s="25">
        <v>0.47743883728981018</v>
      </c>
      <c r="N28" s="26" t="s">
        <v>56</v>
      </c>
      <c r="O28" s="25">
        <v>23.428606033325195</v>
      </c>
      <c r="P28" s="25">
        <v>22.848857879638672</v>
      </c>
      <c r="Q28" s="25">
        <v>21.348337173461914</v>
      </c>
      <c r="R28" s="25">
        <v>156.99871826171875</v>
      </c>
      <c r="S28" s="25">
        <v>6.3090133666992188</v>
      </c>
      <c r="T28" s="25">
        <v>35.739707946777344</v>
      </c>
      <c r="U28" s="25">
        <v>6.8205547332763672</v>
      </c>
      <c r="V28" s="25">
        <v>1.0810810327529907</v>
      </c>
      <c r="W28" s="25">
        <v>46.302703857421875</v>
      </c>
      <c r="X28" s="26">
        <v>0.25781014561653137</v>
      </c>
      <c r="Y28" s="25">
        <v>1.3166501522064209</v>
      </c>
      <c r="Z28" s="25">
        <v>0.42171621322631836</v>
      </c>
      <c r="AA28" s="25">
        <v>90.852294921875</v>
      </c>
      <c r="AB28" s="26">
        <v>11.476888507604599</v>
      </c>
      <c r="AC28" s="25">
        <v>1.4081532955169678</v>
      </c>
      <c r="AD28" s="25">
        <v>78.165328979492188</v>
      </c>
      <c r="AE28" s="25">
        <v>10.763955116271973</v>
      </c>
      <c r="AF28" s="25">
        <v>11.139369010925293</v>
      </c>
      <c r="AG28" s="25">
        <v>40.465610504150391</v>
      </c>
      <c r="AH28" s="25">
        <v>0.48125836253166199</v>
      </c>
      <c r="AI28" s="25">
        <v>0.12959800660610199</v>
      </c>
      <c r="AJ28" s="25">
        <v>1.0690672397613525</v>
      </c>
      <c r="AK28" s="25">
        <v>0.12122531980276108</v>
      </c>
      <c r="AL28" s="25">
        <v>92.300003051757813</v>
      </c>
    </row>
    <row r="29" spans="1:38">
      <c r="A29" s="20" t="s">
        <v>233</v>
      </c>
      <c r="B29" s="20" t="s">
        <v>83</v>
      </c>
      <c r="C29" s="24">
        <v>1209.625244140625</v>
      </c>
      <c r="D29" s="25">
        <v>72.945045471191406</v>
      </c>
      <c r="E29" s="25">
        <v>324.10897827148438</v>
      </c>
      <c r="F29" s="25">
        <v>3.366694450378418</v>
      </c>
      <c r="G29" s="25">
        <v>8.3333330154418945</v>
      </c>
      <c r="H29" s="25">
        <v>22.444629669189453</v>
      </c>
      <c r="I29" s="25">
        <v>2.875718355178833</v>
      </c>
      <c r="J29" s="26">
        <v>2.4273281451314688</v>
      </c>
      <c r="K29" s="26">
        <v>0.11840624938486144</v>
      </c>
      <c r="L29" s="26" t="s">
        <v>56</v>
      </c>
      <c r="M29" s="25">
        <v>0</v>
      </c>
      <c r="N29" s="25">
        <v>7.929999828338623</v>
      </c>
      <c r="O29" s="25">
        <v>32.299224853515625</v>
      </c>
      <c r="P29" s="25">
        <v>32.299224853515625</v>
      </c>
      <c r="Q29" s="25">
        <v>14.974777221679688</v>
      </c>
      <c r="R29" s="25">
        <v>218.61224365234375</v>
      </c>
      <c r="S29" s="25">
        <v>2.9809274673461914</v>
      </c>
      <c r="T29" s="25">
        <v>36.823223114013672</v>
      </c>
      <c r="U29" s="25">
        <v>12.274407386779785</v>
      </c>
      <c r="V29" s="25">
        <v>4.1176471710205078</v>
      </c>
      <c r="W29" s="25">
        <v>157.4705810546875</v>
      </c>
      <c r="X29" s="26">
        <v>0.43106502294540405</v>
      </c>
      <c r="Y29" s="25">
        <v>1.0876767635345459</v>
      </c>
      <c r="Z29" s="25">
        <v>0.58587169647216797</v>
      </c>
      <c r="AA29" s="25">
        <v>92.951492309570313</v>
      </c>
      <c r="AB29" s="26">
        <v>26.037535071372986</v>
      </c>
      <c r="AC29" s="25">
        <v>1.5056843757629395</v>
      </c>
      <c r="AD29" s="25">
        <v>71.451225280761719</v>
      </c>
      <c r="AE29" s="25">
        <v>48.195262908935547</v>
      </c>
      <c r="AF29" s="25">
        <v>45.629508972167969</v>
      </c>
      <c r="AG29" s="25">
        <v>35.291297912597656</v>
      </c>
      <c r="AH29" s="25">
        <v>0.67885446548461914</v>
      </c>
      <c r="AI29" s="25">
        <v>0.18111169338226318</v>
      </c>
      <c r="AJ29" s="25">
        <v>1.5974709987640381</v>
      </c>
      <c r="AK29" s="25">
        <v>0.1133740097284317</v>
      </c>
      <c r="AL29" s="25">
        <v>87.900001525878906</v>
      </c>
    </row>
    <row r="30" spans="1:38">
      <c r="A30" s="20" t="s">
        <v>234</v>
      </c>
      <c r="B30" s="20" t="s">
        <v>84</v>
      </c>
      <c r="C30" s="24">
        <v>2219.368896484375</v>
      </c>
      <c r="D30" s="25">
        <v>93.724861145019531</v>
      </c>
      <c r="E30" s="25">
        <v>273.500244140625</v>
      </c>
      <c r="F30" s="25">
        <v>2.4844799041748047</v>
      </c>
      <c r="G30" s="25">
        <v>5.1724138259887695</v>
      </c>
      <c r="H30" s="25">
        <v>48.618701934814453</v>
      </c>
      <c r="I30" s="25">
        <v>5.9541845321655273</v>
      </c>
      <c r="J30" s="26">
        <v>2.6828278787434101</v>
      </c>
      <c r="K30" s="26">
        <v>3.3776611089706421</v>
      </c>
      <c r="L30" s="26">
        <v>7.3343496769666672</v>
      </c>
      <c r="M30" s="25">
        <v>16.277627944946289</v>
      </c>
      <c r="N30" s="25">
        <v>40.340000152587891</v>
      </c>
      <c r="O30" s="25">
        <v>303.83474731445313</v>
      </c>
      <c r="P30" s="25">
        <v>239.02410888671875</v>
      </c>
      <c r="Q30" s="25">
        <v>230.15707397460938</v>
      </c>
      <c r="R30" s="25">
        <v>191.86671447753906</v>
      </c>
      <c r="S30" s="25">
        <v>4.4977655410766602</v>
      </c>
      <c r="T30" s="25">
        <v>48.490196228027344</v>
      </c>
      <c r="U30" s="25">
        <v>13.407624244689941</v>
      </c>
      <c r="V30" s="25">
        <v>2.980952262878418</v>
      </c>
      <c r="W30" s="25">
        <v>43.180953979492188</v>
      </c>
      <c r="X30" s="26">
        <v>8.7510377168655396E-2</v>
      </c>
      <c r="Y30" s="25">
        <v>0.94643288850784302</v>
      </c>
      <c r="Z30" s="25">
        <v>0.55203044414520264</v>
      </c>
      <c r="AA30" s="25">
        <v>84.6436767578125</v>
      </c>
      <c r="AB30" s="26">
        <v>3.553299605846405</v>
      </c>
      <c r="AC30" s="25">
        <v>2.0380227565765381</v>
      </c>
      <c r="AD30" s="25">
        <v>57.969081878662109</v>
      </c>
      <c r="AE30" s="25">
        <v>9.485870361328125</v>
      </c>
      <c r="AF30" s="25">
        <v>28.529411315917969</v>
      </c>
      <c r="AG30" s="25">
        <v>55.320514678955078</v>
      </c>
      <c r="AH30" s="25">
        <v>0.94068968296051025</v>
      </c>
      <c r="AI30" s="25">
        <v>0.2315230667591095</v>
      </c>
      <c r="AJ30" s="25">
        <v>0.99795836210250854</v>
      </c>
      <c r="AK30" s="25">
        <v>0.23199672996997833</v>
      </c>
      <c r="AL30" s="25">
        <v>90.599998474121094</v>
      </c>
    </row>
    <row r="31" spans="1:38">
      <c r="A31" s="20" t="s">
        <v>235</v>
      </c>
      <c r="B31" s="20" t="s">
        <v>85</v>
      </c>
      <c r="C31" s="24">
        <v>1065.109130859375</v>
      </c>
      <c r="D31" s="25">
        <v>59.139022827148438</v>
      </c>
      <c r="E31" s="25">
        <v>132.99081420898438</v>
      </c>
      <c r="F31" s="25">
        <v>4.6224932670593262</v>
      </c>
      <c r="G31" s="25">
        <v>1.25</v>
      </c>
      <c r="H31" s="25">
        <v>23.256917953491211</v>
      </c>
      <c r="I31" s="25">
        <v>4.6224932670593262</v>
      </c>
      <c r="J31" s="26">
        <v>4.3399245478212833</v>
      </c>
      <c r="K31" s="26" t="s">
        <v>56</v>
      </c>
      <c r="L31" s="26" t="s">
        <v>56</v>
      </c>
      <c r="M31" s="25">
        <v>0</v>
      </c>
      <c r="N31" s="25">
        <v>42.900001525878906</v>
      </c>
      <c r="O31" s="25">
        <v>66.73724365234375</v>
      </c>
      <c r="P31" s="25">
        <v>54.372074127197266</v>
      </c>
      <c r="Q31" s="25">
        <v>53.707592010498047</v>
      </c>
      <c r="R31" s="25">
        <v>125.79276275634766</v>
      </c>
      <c r="S31" s="25">
        <v>3.1490733623504639</v>
      </c>
      <c r="T31" s="25">
        <v>22.072404861450195</v>
      </c>
      <c r="U31" s="25">
        <v>13.318558692932129</v>
      </c>
      <c r="V31" s="25">
        <v>4.2293577194213867</v>
      </c>
      <c r="W31" s="25">
        <v>35.733943939208984</v>
      </c>
      <c r="X31" s="26">
        <v>0.10565003752708435</v>
      </c>
      <c r="Y31" s="25">
        <v>1.2676492929458618</v>
      </c>
      <c r="Z31" s="25">
        <v>0.41656467318534851</v>
      </c>
      <c r="AA31" s="25">
        <v>78.795295715332031</v>
      </c>
      <c r="AB31" s="26">
        <v>4.3643366545438766</v>
      </c>
      <c r="AC31" s="25">
        <v>1.8004971742630005</v>
      </c>
      <c r="AD31" s="25">
        <v>70.486709594726563</v>
      </c>
      <c r="AE31" s="25">
        <v>5.5531072616577148</v>
      </c>
      <c r="AF31" s="25">
        <v>11.949685096740723</v>
      </c>
      <c r="AG31" s="26" t="s">
        <v>56</v>
      </c>
      <c r="AH31" s="25">
        <v>2.2409403324127197</v>
      </c>
      <c r="AI31" s="25">
        <v>0.16354610025882721</v>
      </c>
      <c r="AJ31" s="25">
        <v>0.85191488265991211</v>
      </c>
      <c r="AK31" s="25">
        <v>0.19197468459606171</v>
      </c>
      <c r="AL31" s="25">
        <v>91.900001525878906</v>
      </c>
    </row>
    <row r="32" spans="1:38">
      <c r="A32" s="20" t="s">
        <v>236</v>
      </c>
      <c r="B32" s="20" t="s">
        <v>86</v>
      </c>
      <c r="C32" s="24">
        <v>630.86712646484375</v>
      </c>
      <c r="D32" s="25">
        <v>43.613517761230469</v>
      </c>
      <c r="E32" s="25">
        <v>105.52428436279297</v>
      </c>
      <c r="F32" s="25">
        <v>1.2070161104202271</v>
      </c>
      <c r="G32" s="25">
        <v>13.333333015441895</v>
      </c>
      <c r="H32" s="25">
        <v>31.301952362060547</v>
      </c>
      <c r="I32" s="25">
        <v>3.7819838523864746</v>
      </c>
      <c r="J32" s="26">
        <v>6.0434616170823574</v>
      </c>
      <c r="K32" s="26">
        <v>6.0434616170823574</v>
      </c>
      <c r="L32" s="26">
        <v>22.373665124177933</v>
      </c>
      <c r="M32" s="25">
        <v>14.001387596130371</v>
      </c>
      <c r="N32" s="25">
        <v>53.75</v>
      </c>
      <c r="O32" s="25">
        <v>106.13695526123047</v>
      </c>
      <c r="P32" s="25">
        <v>93.020713806152344</v>
      </c>
      <c r="Q32" s="25">
        <v>90.365272521972656</v>
      </c>
      <c r="R32" s="25">
        <v>144.868896484375</v>
      </c>
      <c r="S32" s="25">
        <v>2.4944999217987061</v>
      </c>
      <c r="T32" s="25">
        <v>32.428501129150391</v>
      </c>
      <c r="U32" s="25">
        <v>8.2077102661132813</v>
      </c>
      <c r="V32" s="25">
        <v>3.2903225421905518</v>
      </c>
      <c r="W32" s="25">
        <v>90.06451416015625</v>
      </c>
      <c r="X32" s="26">
        <v>0.35612243413925171</v>
      </c>
      <c r="Y32" s="25">
        <v>3.9508340358734131</v>
      </c>
      <c r="Z32" s="25">
        <v>0.14133332669734955</v>
      </c>
      <c r="AA32" s="25">
        <v>68.553459167480469</v>
      </c>
      <c r="AB32" s="26">
        <v>5.6062750518321991</v>
      </c>
      <c r="AC32" s="25">
        <v>3.4541285037994385</v>
      </c>
      <c r="AD32" s="25">
        <v>42.231075286865234</v>
      </c>
      <c r="AE32" s="25">
        <v>10.63359546661377</v>
      </c>
      <c r="AF32" s="25">
        <v>18.203884124755859</v>
      </c>
      <c r="AG32" s="25">
        <v>49.790794372558594</v>
      </c>
      <c r="AH32" s="25">
        <v>1.0833333730697632</v>
      </c>
      <c r="AI32" s="25">
        <v>0.30473372340202332</v>
      </c>
      <c r="AJ32" s="25">
        <v>0.81459563970565796</v>
      </c>
      <c r="AK32" s="25">
        <v>0.37409201264381409</v>
      </c>
      <c r="AL32" s="25">
        <v>92</v>
      </c>
    </row>
    <row r="33" spans="1:38">
      <c r="A33" s="20" t="s">
        <v>237</v>
      </c>
      <c r="B33" s="20" t="s">
        <v>87</v>
      </c>
      <c r="C33" s="24">
        <v>994.4847412109375</v>
      </c>
      <c r="D33" s="25">
        <v>37.989707946777344</v>
      </c>
      <c r="E33" s="25">
        <v>130.68406677246094</v>
      </c>
      <c r="F33" s="25">
        <v>2.8650045394897461</v>
      </c>
      <c r="G33" s="25">
        <v>11.453744888305664</v>
      </c>
      <c r="H33" s="25">
        <v>11.220216751098633</v>
      </c>
      <c r="I33" s="25">
        <v>3.5844111442565918</v>
      </c>
      <c r="J33" s="26">
        <v>3.6392526235431433</v>
      </c>
      <c r="K33" s="26">
        <v>0.67915633553639054</v>
      </c>
      <c r="L33" s="26" t="s">
        <v>56</v>
      </c>
      <c r="M33" s="25">
        <v>0</v>
      </c>
      <c r="N33" s="25">
        <v>19.389999389648438</v>
      </c>
      <c r="O33" s="25">
        <v>238.31285095214844</v>
      </c>
      <c r="P33" s="25">
        <v>213.08314514160156</v>
      </c>
      <c r="Q33" s="25">
        <v>205.20753479003906</v>
      </c>
      <c r="R33" s="25">
        <v>147.98262023925781</v>
      </c>
      <c r="S33" s="25">
        <v>3.925182580947876</v>
      </c>
      <c r="T33" s="25">
        <v>20.925891876220703</v>
      </c>
      <c r="U33" s="25">
        <v>4.6698312759399414</v>
      </c>
      <c r="V33" s="25">
        <v>1.1897106170654297</v>
      </c>
      <c r="W33" s="25">
        <v>21.691318511962891</v>
      </c>
      <c r="X33" s="26">
        <v>8.1683561205863953E-2</v>
      </c>
      <c r="Y33" s="25">
        <v>1.5396149158477783</v>
      </c>
      <c r="Z33" s="25">
        <v>0.35723772644996643</v>
      </c>
      <c r="AA33" s="25">
        <v>89.529121398925781</v>
      </c>
      <c r="AB33" s="26">
        <v>3.7033241242170334</v>
      </c>
      <c r="AC33" s="25">
        <v>1.6463668346405029</v>
      </c>
      <c r="AD33" s="25">
        <v>67.843635559082031</v>
      </c>
      <c r="AE33" s="25">
        <v>4.7506103515625</v>
      </c>
      <c r="AF33" s="25">
        <v>14.480741500854492</v>
      </c>
      <c r="AG33" s="25">
        <v>40.056453704833984</v>
      </c>
      <c r="AH33" s="25">
        <v>1.9337050914764404</v>
      </c>
      <c r="AI33" s="25">
        <v>0.13795675337314606</v>
      </c>
      <c r="AJ33" s="25">
        <v>0.98931145668029785</v>
      </c>
      <c r="AK33" s="25">
        <v>0.13944724202156067</v>
      </c>
      <c r="AL33" s="25">
        <v>91.599998474121094</v>
      </c>
    </row>
    <row r="34" spans="1:38">
      <c r="A34" s="20" t="s">
        <v>238</v>
      </c>
      <c r="B34" s="20" t="s">
        <v>88</v>
      </c>
      <c r="C34" s="24">
        <v>2171.8857421875</v>
      </c>
      <c r="D34" s="25">
        <v>67.485374450683594</v>
      </c>
      <c r="E34" s="25">
        <v>6.7628936767578125</v>
      </c>
      <c r="F34" s="25">
        <v>1.5987203121185303</v>
      </c>
      <c r="G34" s="25">
        <v>12.121212005615234</v>
      </c>
      <c r="H34" s="25">
        <v>46.895793914794922</v>
      </c>
      <c r="I34" s="25">
        <v>15.987202644348145</v>
      </c>
      <c r="J34" s="26">
        <v>7.4000987224280834</v>
      </c>
      <c r="K34" s="26">
        <v>2.7133694384247065</v>
      </c>
      <c r="L34" s="26">
        <v>10.225591249763966</v>
      </c>
      <c r="M34" s="25">
        <v>22.091407775878906</v>
      </c>
      <c r="N34" s="25">
        <v>20.010000228881836</v>
      </c>
      <c r="O34" s="25">
        <v>189.617919921875</v>
      </c>
      <c r="P34" s="25">
        <v>128.28518676757813</v>
      </c>
      <c r="Q34" s="25">
        <v>98.975318908691406</v>
      </c>
      <c r="R34" s="25">
        <v>201.16079711914063</v>
      </c>
      <c r="S34" s="25">
        <v>2.8583180904388428</v>
      </c>
      <c r="T34" s="25">
        <v>29.164533615112305</v>
      </c>
      <c r="U34" s="25">
        <v>17.295246124267578</v>
      </c>
      <c r="V34" s="25">
        <v>6.0508475303649902</v>
      </c>
      <c r="W34" s="25">
        <v>56.711864471435547</v>
      </c>
      <c r="X34" s="26">
        <v>7.5086399912834167E-2</v>
      </c>
      <c r="Y34" s="25">
        <v>1.9403361082077026</v>
      </c>
      <c r="Z34" s="25">
        <v>0.14335210621356964</v>
      </c>
      <c r="AA34" s="25">
        <v>81.117828369140625</v>
      </c>
      <c r="AB34" s="26">
        <v>1.2041978538036346</v>
      </c>
      <c r="AC34" s="25">
        <v>7.4432029724121094</v>
      </c>
      <c r="AD34" s="25">
        <v>16.562421798706055</v>
      </c>
      <c r="AE34" s="25">
        <v>25.629844665527344</v>
      </c>
      <c r="AF34" s="25">
        <v>40.458015441894531</v>
      </c>
      <c r="AG34" s="25">
        <v>46.35272216796875</v>
      </c>
      <c r="AH34" s="25">
        <v>3.0845921039581299</v>
      </c>
      <c r="AI34" s="25">
        <v>0.15318231284618378</v>
      </c>
      <c r="AJ34" s="25">
        <v>0.84609854221343994</v>
      </c>
      <c r="AK34" s="25">
        <v>0.18104547262191772</v>
      </c>
      <c r="AL34" s="25">
        <v>94.599998474121094</v>
      </c>
    </row>
    <row r="35" spans="1:38">
      <c r="A35" s="20" t="s">
        <v>239</v>
      </c>
      <c r="B35" s="20" t="s">
        <v>89</v>
      </c>
      <c r="C35" s="24">
        <v>948.27764892578125</v>
      </c>
      <c r="D35" s="25">
        <v>80.571342468261719</v>
      </c>
      <c r="E35" s="25">
        <v>217.82658386230469</v>
      </c>
      <c r="F35" s="25">
        <v>6.4508681297302246</v>
      </c>
      <c r="G35" s="25">
        <v>11</v>
      </c>
      <c r="H35" s="25">
        <v>50.897350311279297</v>
      </c>
      <c r="I35" s="25">
        <v>10.772950172424316</v>
      </c>
      <c r="J35" s="26">
        <v>11.390764266252518</v>
      </c>
      <c r="K35" s="26">
        <v>3.8878656923770905</v>
      </c>
      <c r="L35" s="26">
        <v>16.983835026621819</v>
      </c>
      <c r="M35" s="25">
        <v>16.062662124633789</v>
      </c>
      <c r="N35" s="25">
        <v>21.420000076293945</v>
      </c>
      <c r="O35" s="25">
        <v>76.18475341796875</v>
      </c>
      <c r="P35" s="25">
        <v>67.089027404785156</v>
      </c>
      <c r="Q35" s="25">
        <v>62.831455230712891</v>
      </c>
      <c r="R35" s="25">
        <v>166.42433166503906</v>
      </c>
      <c r="S35" s="25">
        <v>4.644625186920166</v>
      </c>
      <c r="T35" s="25">
        <v>35.673301696777344</v>
      </c>
      <c r="U35" s="25">
        <v>8.1926021575927734</v>
      </c>
      <c r="V35" s="25">
        <v>1.7638888359069824</v>
      </c>
      <c r="W35" s="25">
        <v>10.722222328186035</v>
      </c>
      <c r="X35" s="26">
        <v>5.2517008036375046E-2</v>
      </c>
      <c r="Y35" s="25">
        <v>1.2814556360244751</v>
      </c>
      <c r="Z35" s="26" t="s">
        <v>56</v>
      </c>
      <c r="AA35" s="26" t="s">
        <v>56</v>
      </c>
      <c r="AB35" s="26" t="s">
        <v>56</v>
      </c>
      <c r="AC35" s="26" t="s">
        <v>56</v>
      </c>
      <c r="AD35" s="26" t="s">
        <v>56</v>
      </c>
      <c r="AE35" s="25">
        <v>4.6792559623718262</v>
      </c>
      <c r="AF35" s="25">
        <v>43.448276519775391</v>
      </c>
      <c r="AG35" s="25">
        <v>36.587772369384766</v>
      </c>
      <c r="AH35" s="26" t="s">
        <v>56</v>
      </c>
      <c r="AI35" s="25">
        <v>0.34498834609985352</v>
      </c>
      <c r="AJ35" s="25">
        <v>1.0093239545822144</v>
      </c>
      <c r="AK35" s="25">
        <v>0.34180137515068054</v>
      </c>
      <c r="AL35" s="25">
        <v>94.800003051757813</v>
      </c>
    </row>
    <row r="36" spans="1:38" s="28" customFormat="1" ht="18">
      <c r="B36" s="28" t="s">
        <v>240</v>
      </c>
      <c r="C36" s="29">
        <v>1444.854248046875</v>
      </c>
      <c r="D36" s="30">
        <v>75.721916198730469</v>
      </c>
      <c r="E36" s="30">
        <v>241.04389953613281</v>
      </c>
      <c r="F36" s="30">
        <v>3.2273306846618652</v>
      </c>
      <c r="G36" s="30">
        <v>14.760534286499023</v>
      </c>
      <c r="H36" s="30">
        <v>33.859523773193359</v>
      </c>
      <c r="I36" s="30">
        <v>7.6042027473449707</v>
      </c>
      <c r="J36" s="31">
        <v>5.3124413825571537</v>
      </c>
      <c r="K36" s="31">
        <v>1.7324589425697923</v>
      </c>
      <c r="L36" s="31">
        <v>7.7205360867083073</v>
      </c>
      <c r="M36" s="30">
        <v>11.05113697052002</v>
      </c>
      <c r="N36" s="30">
        <v>28.370000839233398</v>
      </c>
      <c r="O36" s="30">
        <v>180.9754638671875</v>
      </c>
      <c r="P36" s="30">
        <v>160.48812866210938</v>
      </c>
      <c r="Q36" s="30">
        <v>151.97846984863281</v>
      </c>
      <c r="R36" s="30">
        <v>206.52137756347656</v>
      </c>
      <c r="S36" s="30">
        <v>3.5229511260986328</v>
      </c>
      <c r="T36" s="30">
        <v>34.323223114013672</v>
      </c>
      <c r="U36" s="30">
        <v>11.921106338500977</v>
      </c>
      <c r="V36" s="30">
        <v>3.383840799331665</v>
      </c>
      <c r="W36" s="30">
        <v>51.699352264404297</v>
      </c>
      <c r="X36" s="31">
        <v>0.12837871909141541</v>
      </c>
      <c r="Y36" s="30">
        <v>1.2386467456817627</v>
      </c>
      <c r="Z36" s="31">
        <v>0.42708808183670044</v>
      </c>
      <c r="AA36" s="31">
        <v>74.890525817871094</v>
      </c>
      <c r="AB36" s="31">
        <v>4.460550844669342</v>
      </c>
      <c r="AC36" s="31">
        <v>2.2859127521514893</v>
      </c>
      <c r="AD36" s="31">
        <v>58.413532257080078</v>
      </c>
      <c r="AE36" s="30">
        <v>10.28880786895752</v>
      </c>
      <c r="AF36" s="30">
        <v>27.502683639526367</v>
      </c>
      <c r="AG36" s="30">
        <v>35.701652526855469</v>
      </c>
      <c r="AH36" s="31">
        <v>1.0115516185760498</v>
      </c>
      <c r="AI36" s="30">
        <v>0.20301942527294159</v>
      </c>
      <c r="AJ36" s="30">
        <v>1.2960950136184692</v>
      </c>
      <c r="AK36" s="30">
        <v>0.15663930773735046</v>
      </c>
      <c r="AL36" s="30">
        <v>92.800003051757813</v>
      </c>
    </row>
    <row r="37" spans="1:38" s="32" customFormat="1" ht="18">
      <c r="B37" s="28" t="s">
        <v>241</v>
      </c>
      <c r="C37" s="29">
        <f>MAX(C4:C35)</f>
        <v>3208.037841796875</v>
      </c>
      <c r="D37" s="29">
        <f t="shared" ref="D37:AL37" si="0">MAX(D4:D35)</f>
        <v>164.25715637207031</v>
      </c>
      <c r="E37" s="29">
        <f t="shared" si="0"/>
        <v>965.8477783203125</v>
      </c>
      <c r="F37" s="29">
        <f t="shared" si="0"/>
        <v>12.09190559387207</v>
      </c>
      <c r="G37" s="29">
        <f t="shared" si="0"/>
        <v>35.849056243896484</v>
      </c>
      <c r="H37" s="29">
        <f t="shared" si="0"/>
        <v>114.59266662597656</v>
      </c>
      <c r="I37" s="29">
        <f t="shared" si="0"/>
        <v>18.757049560546875</v>
      </c>
      <c r="J37" s="29">
        <f t="shared" si="0"/>
        <v>49.710981547832489</v>
      </c>
      <c r="K37" s="29">
        <f t="shared" si="0"/>
        <v>34.104045480489731</v>
      </c>
      <c r="L37" s="29">
        <f t="shared" si="0"/>
        <v>90.173408389091492</v>
      </c>
      <c r="M37" s="29">
        <f t="shared" si="0"/>
        <v>46.505409240722656</v>
      </c>
      <c r="N37" s="29">
        <f t="shared" si="0"/>
        <v>100</v>
      </c>
      <c r="O37" s="29">
        <f t="shared" si="0"/>
        <v>996.5321044921875</v>
      </c>
      <c r="P37" s="29">
        <f t="shared" si="0"/>
        <v>904.6585693359375</v>
      </c>
      <c r="Q37" s="29">
        <f t="shared" si="0"/>
        <v>886.89324951171875</v>
      </c>
      <c r="R37" s="29">
        <f t="shared" si="0"/>
        <v>533.3951416015625</v>
      </c>
      <c r="S37" s="29">
        <f t="shared" si="0"/>
        <v>10.223801612854004</v>
      </c>
      <c r="T37" s="29">
        <f t="shared" si="0"/>
        <v>75.07525634765625</v>
      </c>
      <c r="U37" s="29">
        <f t="shared" si="0"/>
        <v>28.739307403564453</v>
      </c>
      <c r="V37" s="29">
        <f t="shared" si="0"/>
        <v>6.9645776748657227</v>
      </c>
      <c r="W37" s="29">
        <f t="shared" si="0"/>
        <v>157.4705810546875</v>
      </c>
      <c r="X37" s="29">
        <f t="shared" si="0"/>
        <v>1.3583098649978638</v>
      </c>
      <c r="Y37" s="29">
        <f t="shared" si="0"/>
        <v>3.9508340358734131</v>
      </c>
      <c r="Z37" s="29">
        <f t="shared" si="0"/>
        <v>27.045454025268555</v>
      </c>
      <c r="AA37" s="29">
        <f t="shared" si="0"/>
        <v>99.575820922851563</v>
      </c>
      <c r="AB37" s="29">
        <f t="shared" si="0"/>
        <v>26.037535071372986</v>
      </c>
      <c r="AC37" s="29">
        <f t="shared" si="0"/>
        <v>39.121429443359375</v>
      </c>
      <c r="AD37" s="29">
        <f t="shared" si="0"/>
        <v>133.76594543457031</v>
      </c>
      <c r="AE37" s="29">
        <f t="shared" si="0"/>
        <v>71.275169372558594</v>
      </c>
      <c r="AF37" s="29">
        <f t="shared" si="0"/>
        <v>170.10308837890625</v>
      </c>
      <c r="AG37" s="29">
        <f t="shared" si="0"/>
        <v>67.129470825195313</v>
      </c>
      <c r="AH37" s="29">
        <f t="shared" si="0"/>
        <v>4.9512195587158203</v>
      </c>
      <c r="AI37" s="29">
        <f t="shared" si="0"/>
        <v>0.48744291067123413</v>
      </c>
      <c r="AJ37" s="29">
        <f t="shared" si="0"/>
        <v>4.1244292259216309</v>
      </c>
      <c r="AK37" s="29">
        <f t="shared" si="0"/>
        <v>0.51743751764297485</v>
      </c>
      <c r="AL37" s="29">
        <f t="shared" si="0"/>
        <v>96.5</v>
      </c>
    </row>
    <row r="38" spans="1:38" s="32" customFormat="1" ht="18">
      <c r="B38" s="28" t="s">
        <v>242</v>
      </c>
      <c r="C38" s="29">
        <f>MIN(C4:C35)</f>
        <v>201.63609313964844</v>
      </c>
      <c r="D38" s="29">
        <f t="shared" ref="D38:AL38" si="1">MIN(D4:D35)</f>
        <v>32.424419403076172</v>
      </c>
      <c r="E38" s="29">
        <f t="shared" si="1"/>
        <v>6.7628936767578125</v>
      </c>
      <c r="F38" s="29">
        <f t="shared" si="1"/>
        <v>1.1305159330368042</v>
      </c>
      <c r="G38" s="29">
        <f t="shared" si="1"/>
        <v>1.25</v>
      </c>
      <c r="H38" s="29">
        <f t="shared" si="1"/>
        <v>11.220216751098633</v>
      </c>
      <c r="I38" s="29">
        <f t="shared" si="1"/>
        <v>2.8334009647369385</v>
      </c>
      <c r="J38" s="29">
        <f t="shared" si="1"/>
        <v>1.6662629786878824</v>
      </c>
      <c r="K38" s="29">
        <f t="shared" si="1"/>
        <v>4.9498088628752157E-2</v>
      </c>
      <c r="L38" s="29">
        <f t="shared" si="1"/>
        <v>0.39458851097151637</v>
      </c>
      <c r="M38" s="29">
        <f t="shared" si="1"/>
        <v>0</v>
      </c>
      <c r="N38" s="29">
        <f t="shared" si="1"/>
        <v>1.1200000047683716</v>
      </c>
      <c r="O38" s="29">
        <f t="shared" si="1"/>
        <v>19.342933654785156</v>
      </c>
      <c r="P38" s="29">
        <f t="shared" si="1"/>
        <v>18.337337493896484</v>
      </c>
      <c r="Q38" s="29">
        <f t="shared" si="1"/>
        <v>10.301332473754883</v>
      </c>
      <c r="R38" s="29">
        <f t="shared" si="1"/>
        <v>80.464897155761719</v>
      </c>
      <c r="S38" s="29">
        <f t="shared" si="1"/>
        <v>1.5162484645843506</v>
      </c>
      <c r="T38" s="29">
        <f t="shared" si="1"/>
        <v>20.925891876220703</v>
      </c>
      <c r="U38" s="29">
        <f t="shared" si="1"/>
        <v>4.6698312759399414</v>
      </c>
      <c r="V38" s="29">
        <f t="shared" si="1"/>
        <v>1.0810810327529907</v>
      </c>
      <c r="W38" s="29">
        <f t="shared" si="1"/>
        <v>5.884615421295166</v>
      </c>
      <c r="X38" s="29">
        <f t="shared" si="1"/>
        <v>1.9218208268284798E-2</v>
      </c>
      <c r="Y38" s="29">
        <f t="shared" si="1"/>
        <v>1.1831137351691723E-2</v>
      </c>
      <c r="Z38" s="29">
        <f t="shared" si="1"/>
        <v>5.7647634297609329E-2</v>
      </c>
      <c r="AA38" s="29">
        <f t="shared" si="1"/>
        <v>8.403361588716507E-2</v>
      </c>
      <c r="AB38" s="29">
        <f t="shared" si="1"/>
        <v>2.0817285985685885E-3</v>
      </c>
      <c r="AC38" s="29">
        <f t="shared" si="1"/>
        <v>1.134473443031311</v>
      </c>
      <c r="AD38" s="29">
        <f t="shared" si="1"/>
        <v>5.2493877410888672</v>
      </c>
      <c r="AE38" s="29">
        <f t="shared" si="1"/>
        <v>2.8950488567352295</v>
      </c>
      <c r="AF38" s="29">
        <f t="shared" si="1"/>
        <v>8.8765144348144531</v>
      </c>
      <c r="AG38" s="29">
        <f t="shared" si="1"/>
        <v>15.721214294433594</v>
      </c>
      <c r="AH38" s="29">
        <f t="shared" si="1"/>
        <v>0.23288258910179138</v>
      </c>
      <c r="AI38" s="29">
        <f t="shared" si="1"/>
        <v>8.5572138428688049E-2</v>
      </c>
      <c r="AJ38" s="29">
        <f t="shared" si="1"/>
        <v>0.5791892409324646</v>
      </c>
      <c r="AK38" s="29">
        <f t="shared" si="1"/>
        <v>6.0992907732725143E-2</v>
      </c>
      <c r="AL38" s="29">
        <f t="shared" si="1"/>
        <v>87.199996948242188</v>
      </c>
    </row>
    <row r="41" spans="1:38" s="22" customFormat="1" ht="285">
      <c r="B41" s="5"/>
      <c r="C41" s="16" t="s">
        <v>118</v>
      </c>
      <c r="D41" s="16" t="s">
        <v>120</v>
      </c>
      <c r="E41" s="33" t="s">
        <v>121</v>
      </c>
      <c r="F41" s="16" t="s">
        <v>122</v>
      </c>
      <c r="G41" s="16" t="s">
        <v>123</v>
      </c>
      <c r="H41" s="16" t="s">
        <v>124</v>
      </c>
      <c r="I41" s="16" t="s">
        <v>126</v>
      </c>
      <c r="J41" s="16" t="s">
        <v>127</v>
      </c>
      <c r="K41" s="16" t="s">
        <v>133</v>
      </c>
      <c r="L41" s="16" t="s">
        <v>134</v>
      </c>
      <c r="M41" s="16" t="s">
        <v>135</v>
      </c>
      <c r="N41" s="33" t="s">
        <v>136</v>
      </c>
      <c r="O41" s="16" t="s">
        <v>137</v>
      </c>
      <c r="P41" s="33" t="s">
        <v>140</v>
      </c>
      <c r="Q41" s="16" t="s">
        <v>144</v>
      </c>
      <c r="R41" s="33" t="s">
        <v>145</v>
      </c>
      <c r="S41" s="16" t="s">
        <v>146</v>
      </c>
      <c r="T41" s="16" t="s">
        <v>150</v>
      </c>
      <c r="U41" s="16" t="s">
        <v>151</v>
      </c>
      <c r="V41" s="16" t="s">
        <v>153</v>
      </c>
      <c r="W41" s="16" t="s">
        <v>248</v>
      </c>
      <c r="X41" s="16" t="s">
        <v>155</v>
      </c>
      <c r="Y41" s="16" t="s">
        <v>156</v>
      </c>
      <c r="Z41" s="16" t="s">
        <v>160</v>
      </c>
      <c r="AA41" s="16" t="s">
        <v>161</v>
      </c>
      <c r="AB41" s="16" t="s">
        <v>162</v>
      </c>
      <c r="AC41" s="16" t="s">
        <v>163</v>
      </c>
      <c r="AD41" s="16" t="s">
        <v>165</v>
      </c>
      <c r="AE41" s="34" t="s">
        <v>166</v>
      </c>
      <c r="AF41" s="33" t="s">
        <v>167</v>
      </c>
      <c r="AG41" s="16" t="s">
        <v>168</v>
      </c>
      <c r="AH41" s="16" t="s">
        <v>169</v>
      </c>
      <c r="AI41" s="16" t="s">
        <v>170</v>
      </c>
      <c r="AJ41" s="16" t="s">
        <v>171</v>
      </c>
      <c r="AK41" s="16" t="s">
        <v>172</v>
      </c>
      <c r="AL41" s="6" t="s">
        <v>173</v>
      </c>
    </row>
    <row r="42" spans="1:38" ht="15">
      <c r="B42" s="5"/>
      <c r="C42" s="19">
        <v>2015</v>
      </c>
      <c r="D42" s="19">
        <v>2015</v>
      </c>
      <c r="E42" s="19">
        <v>2015</v>
      </c>
      <c r="F42" s="19">
        <v>2015</v>
      </c>
      <c r="G42" s="19">
        <v>2015</v>
      </c>
      <c r="H42" s="19">
        <v>2015</v>
      </c>
      <c r="I42" s="19">
        <v>2015</v>
      </c>
      <c r="J42" s="19">
        <v>2015</v>
      </c>
      <c r="K42" s="19">
        <v>2015</v>
      </c>
      <c r="L42" s="19">
        <v>2015</v>
      </c>
      <c r="M42" s="19">
        <v>2015</v>
      </c>
      <c r="N42" s="19">
        <v>2015</v>
      </c>
      <c r="O42" s="19">
        <v>2015</v>
      </c>
      <c r="P42" s="19">
        <v>2015</v>
      </c>
      <c r="Q42" s="19">
        <v>2015</v>
      </c>
      <c r="R42" s="19">
        <v>2015</v>
      </c>
      <c r="S42" s="19">
        <v>2015</v>
      </c>
      <c r="T42" s="19">
        <v>2015</v>
      </c>
      <c r="U42" s="19">
        <v>2015</v>
      </c>
      <c r="V42" s="19">
        <v>2015</v>
      </c>
      <c r="W42" s="19">
        <v>2015</v>
      </c>
      <c r="X42" s="19">
        <v>2015</v>
      </c>
      <c r="Y42" s="19">
        <v>2015</v>
      </c>
      <c r="Z42" s="19">
        <v>2015</v>
      </c>
      <c r="AA42" s="19">
        <v>2015</v>
      </c>
      <c r="AB42" s="19">
        <v>2015</v>
      </c>
      <c r="AC42" s="19">
        <v>2015</v>
      </c>
      <c r="AD42" s="19">
        <v>2015</v>
      </c>
      <c r="AE42" s="19">
        <v>2015</v>
      </c>
      <c r="AF42" s="19">
        <v>2015</v>
      </c>
      <c r="AG42" s="19">
        <v>2015</v>
      </c>
      <c r="AH42" s="19">
        <v>2015</v>
      </c>
      <c r="AI42" s="19">
        <v>2015</v>
      </c>
      <c r="AJ42" s="19">
        <v>2015</v>
      </c>
      <c r="AK42" s="19">
        <v>2015</v>
      </c>
      <c r="AL42" s="19">
        <v>2015</v>
      </c>
    </row>
    <row r="43" spans="1:38" ht="45">
      <c r="B43" s="5"/>
      <c r="C43" s="19" t="s">
        <v>306</v>
      </c>
      <c r="D43" s="19" t="s">
        <v>307</v>
      </c>
      <c r="E43" s="19" t="s">
        <v>315</v>
      </c>
      <c r="F43" s="19" t="s">
        <v>316</v>
      </c>
      <c r="G43" s="19"/>
      <c r="H43" s="19" t="s">
        <v>317</v>
      </c>
      <c r="I43" s="19" t="s">
        <v>318</v>
      </c>
      <c r="J43" s="19" t="s">
        <v>319</v>
      </c>
      <c r="K43" s="19" t="s">
        <v>320</v>
      </c>
      <c r="L43" s="19" t="s">
        <v>321</v>
      </c>
      <c r="M43" s="19" t="s">
        <v>322</v>
      </c>
      <c r="N43" s="19" t="s">
        <v>323</v>
      </c>
      <c r="O43" s="19" t="s">
        <v>324</v>
      </c>
      <c r="P43" s="19" t="s">
        <v>325</v>
      </c>
      <c r="Q43" s="19" t="s">
        <v>326</v>
      </c>
      <c r="R43" s="19" t="s">
        <v>327</v>
      </c>
      <c r="S43" s="19" t="s">
        <v>328</v>
      </c>
      <c r="T43" s="19" t="s">
        <v>329</v>
      </c>
      <c r="U43" s="19" t="s">
        <v>330</v>
      </c>
      <c r="V43" s="19" t="s">
        <v>331</v>
      </c>
      <c r="W43" s="19" t="s">
        <v>332</v>
      </c>
      <c r="X43" s="19" t="s">
        <v>333</v>
      </c>
      <c r="Y43" s="19" t="s">
        <v>334</v>
      </c>
      <c r="Z43" s="19" t="s">
        <v>335</v>
      </c>
      <c r="AA43" s="19" t="s">
        <v>336</v>
      </c>
      <c r="AB43" s="19" t="s">
        <v>337</v>
      </c>
      <c r="AC43" s="19" t="s">
        <v>338</v>
      </c>
      <c r="AD43" s="19" t="s">
        <v>339</v>
      </c>
      <c r="AE43" s="19" t="s">
        <v>302</v>
      </c>
      <c r="AF43" s="19" t="s">
        <v>340</v>
      </c>
      <c r="AG43" s="19" t="s">
        <v>341</v>
      </c>
      <c r="AH43" s="19" t="s">
        <v>342</v>
      </c>
      <c r="AI43" s="19" t="s">
        <v>343</v>
      </c>
      <c r="AJ43" s="19" t="s">
        <v>344</v>
      </c>
      <c r="AK43" s="19" t="s">
        <v>345</v>
      </c>
      <c r="AL43" s="19" t="s">
        <v>346</v>
      </c>
    </row>
    <row r="44" spans="1:38" ht="15">
      <c r="A44" s="20" t="s">
        <v>207</v>
      </c>
      <c r="B44" s="2" t="s">
        <v>55</v>
      </c>
      <c r="C44" s="7">
        <f>+Calculos!F5</f>
        <v>1522.389606087102</v>
      </c>
      <c r="D44" s="7">
        <f>+Calculos!J5</f>
        <v>57.629890451246766</v>
      </c>
      <c r="E44">
        <f>+Calculos!N5</f>
        <v>280.5831892979719</v>
      </c>
      <c r="F44" s="8">
        <f>+Calculos!R5</f>
        <v>2.0469633220388195</v>
      </c>
      <c r="G44">
        <f>+Calculos!V5</f>
        <v>50</v>
      </c>
      <c r="H44" s="8">
        <f>+Calculos!Z5</f>
        <v>48.969661011851763</v>
      </c>
      <c r="I44" s="8">
        <f>+Calculos!AD5</f>
        <v>7.0856422685959135</v>
      </c>
      <c r="J44" s="12">
        <f>+Calculos!AF5</f>
        <v>4.6542897036768895</v>
      </c>
      <c r="K44">
        <f>+Calculos!AJ5</f>
        <v>4.8094326937994518</v>
      </c>
      <c r="L44">
        <f>+Calculos!AN5</f>
        <v>12.359724879764183</v>
      </c>
      <c r="M44">
        <f>+Calculos!AP5</f>
        <v>18.816316691049149</v>
      </c>
      <c r="N44">
        <f>+Calculos!AR5</f>
        <v>38.651685393258397</v>
      </c>
      <c r="O44">
        <f>+Calculos!AV5</f>
        <v>35.034564550279796</v>
      </c>
      <c r="P44">
        <f>+Calculos!AZ5</f>
        <v>35.034564550279796</v>
      </c>
      <c r="Q44">
        <f>+Calculos!BD5</f>
        <v>12.8328854420126</v>
      </c>
      <c r="R44" s="7">
        <f>+Calculos!BH5</f>
        <v>205.53873634025948</v>
      </c>
      <c r="S44">
        <f>+Calculos!BL5</f>
        <v>3.2279037001381385</v>
      </c>
      <c r="T44">
        <f>+Calculos!BP5</f>
        <v>37.475174665018386</v>
      </c>
      <c r="U44">
        <f>+Calculos!BT5</f>
        <v>6.0621606075765042</v>
      </c>
      <c r="V44">
        <f>+Calculos!BX5</f>
        <v>2.40625</v>
      </c>
      <c r="W44" s="9">
        <f>+Calculos!CB5</f>
        <v>80.28125</v>
      </c>
      <c r="X44" s="9">
        <f>+Calculos!CF5</f>
        <v>5.8926072894923964E-2</v>
      </c>
      <c r="Y44">
        <f>+Calculos!CL5</f>
        <v>2.7307359307359307</v>
      </c>
      <c r="Z44" s="14">
        <f>+Calculos!CP5</f>
        <v>0.20101458465440711</v>
      </c>
      <c r="AA44" s="14">
        <f>+Calculos!CR5</f>
        <v>92.113564668769698</v>
      </c>
      <c r="AB44" s="13">
        <f>+Calculos!CX5</f>
        <v>1.3424978736121009</v>
      </c>
      <c r="AC44">
        <f>+Calculos!DD5</f>
        <v>3.2226027397260273</v>
      </c>
      <c r="AD44">
        <f>+Calculos!DF5</f>
        <v>31.030818278427205</v>
      </c>
      <c r="AE44">
        <f>+Calculos!DL5</f>
        <v>9.0219863532979527</v>
      </c>
      <c r="AF44">
        <f>+Calculos!DR5</f>
        <v>30.894308943089431</v>
      </c>
      <c r="AG44">
        <f>+Calculos!DV5</f>
        <v>70.955165692007796</v>
      </c>
      <c r="AH44" s="15">
        <f>+Calculos!DZ5</f>
        <v>2.414826498422713</v>
      </c>
      <c r="AI44" s="19">
        <f>+Calculos!EF5</f>
        <v>0.29662162162162165</v>
      </c>
      <c r="AJ44" s="19">
        <f>+Calculos!EJ5</f>
        <v>1.039864864864865</v>
      </c>
      <c r="AK44">
        <f>+Calculos!EL5</f>
        <v>0.28525016244314488</v>
      </c>
      <c r="AL44" s="3">
        <f>+Calculos!EN5</f>
        <v>92.850223181439105</v>
      </c>
    </row>
    <row r="45" spans="1:38" ht="15">
      <c r="A45" s="20" t="s">
        <v>208</v>
      </c>
      <c r="B45" s="2" t="s">
        <v>57</v>
      </c>
      <c r="C45" s="7">
        <f>+Calculos!F6</f>
        <v>3125.0724596646537</v>
      </c>
      <c r="D45" s="7">
        <f>+Calculos!J6</f>
        <v>83.456055973408709</v>
      </c>
      <c r="E45">
        <f>+Calculos!N6</f>
        <v>401.72824233914184</v>
      </c>
      <c r="F45" s="8">
        <f>+Calculos!R6</f>
        <v>2.0390659400134763</v>
      </c>
      <c r="G45">
        <f>+Calculos!V6</f>
        <v>42.622950819672134</v>
      </c>
      <c r="H45" s="8">
        <f>+Calculos!Z6</f>
        <v>37.489683782819199</v>
      </c>
      <c r="I45" s="8">
        <f>+Calculos!AD6</f>
        <v>7.7775800854799746</v>
      </c>
      <c r="J45" s="12">
        <f>+Calculos!AF6</f>
        <v>2.4887679200611474</v>
      </c>
      <c r="K45">
        <f>+Calculos!AJ6</f>
        <v>0.12117596614529931</v>
      </c>
      <c r="L45">
        <f>+Calculos!AN6</f>
        <v>3.2344661732629891</v>
      </c>
      <c r="M45">
        <f>+Calculos!AP6</f>
        <v>10.107941159781092</v>
      </c>
      <c r="N45">
        <f>+Calculos!AR6</f>
        <v>52.868217054263567</v>
      </c>
      <c r="O45">
        <f>+Calculos!AV6</f>
        <v>18.788536161552749</v>
      </c>
      <c r="P45">
        <f>+Calculos!AZ6</f>
        <v>17.448578543829608</v>
      </c>
      <c r="Q45">
        <f>+Calculos!BD6</f>
        <v>17.302930976685786</v>
      </c>
      <c r="R45" s="7">
        <f>+Calculos!BH6</f>
        <v>254.80739565720901</v>
      </c>
      <c r="S45">
        <f>+Calculos!BL6</f>
        <v>2.8546923160188671</v>
      </c>
      <c r="T45">
        <f>+Calculos!BP6</f>
        <v>42.150405931421439</v>
      </c>
      <c r="U45">
        <f>+Calculos!BT6</f>
        <v>6.6123995483294165</v>
      </c>
      <c r="V45">
        <f>+Calculos!BX6</f>
        <v>2.8024691358024691</v>
      </c>
      <c r="W45" s="9">
        <f>+Calculos!CB6</f>
        <v>193.5185185185185</v>
      </c>
      <c r="X45" s="9">
        <f>+Calculos!CF6</f>
        <v>7.2202748080351181E-2</v>
      </c>
      <c r="Y45">
        <f>+Calculos!CL6</f>
        <v>0.41157710094083877</v>
      </c>
      <c r="Z45" s="14">
        <f>+Calculos!CP6</f>
        <v>2.3878341728012398</v>
      </c>
      <c r="AA45" s="14">
        <f>+Calculos!CR6</f>
        <v>5.9062145059224402</v>
      </c>
      <c r="AB45" s="13">
        <f>+Calculos!CX6</f>
        <v>0.50676851538172385</v>
      </c>
      <c r="AC45">
        <f>+Calculos!DD6</f>
        <v>19.555860805860807</v>
      </c>
      <c r="AD45">
        <f>+Calculos!DF6</f>
        <v>5.1135565441348634</v>
      </c>
      <c r="AE45">
        <f>+Calculos!DL6</f>
        <v>9.0135489349134268</v>
      </c>
      <c r="AF45">
        <f>+Calculos!DR6</f>
        <v>30.355594102341716</v>
      </c>
      <c r="AG45">
        <f>+Calculos!DV6</f>
        <v>26.287312298619977</v>
      </c>
      <c r="AH45" s="15">
        <f>+Calculos!DZ6</f>
        <v>0.14668181080642545</v>
      </c>
      <c r="AI45" s="35">
        <f>+Calculos!EF6</f>
        <v>0.10186871753356271</v>
      </c>
      <c r="AJ45" s="35">
        <f>+Calculos!EJ6</f>
        <v>1.1096943938473993</v>
      </c>
      <c r="AK45">
        <f>+Calculos!EL6</f>
        <v>9.1798893549759869E-2</v>
      </c>
      <c r="AL45" s="3">
        <f>+Calculos!EN6</f>
        <v>90.332167951675302</v>
      </c>
    </row>
    <row r="46" spans="1:38" ht="15">
      <c r="A46" s="20" t="s">
        <v>209</v>
      </c>
      <c r="B46" s="2" t="s">
        <v>58</v>
      </c>
      <c r="C46" s="7">
        <f>+Calculos!F7</f>
        <v>2986.4894246616041</v>
      </c>
      <c r="D46" s="7">
        <f>+Calculos!J7</f>
        <v>137.240058961676</v>
      </c>
      <c r="E46">
        <f>+Calculos!N7</f>
        <v>290.07930611804039</v>
      </c>
      <c r="F46" s="8">
        <f>+Calculos!R7</f>
        <v>7.8268666861132816</v>
      </c>
      <c r="G46">
        <f>+Calculos!V7</f>
        <v>30.952380952380953</v>
      </c>
      <c r="H46" s="8">
        <f>+Calculos!Z7</f>
        <v>112.14010717517478</v>
      </c>
      <c r="I46" s="8">
        <f>+Calculos!AD7</f>
        <v>15.11394946283944</v>
      </c>
      <c r="J46" s="12">
        <f>+Calculos!AF7</f>
        <v>5.0607744792372698</v>
      </c>
      <c r="K46">
        <f>+Calculos!AJ7</f>
        <v>3.3889114816320998</v>
      </c>
      <c r="L46">
        <f>+Calculos!AN7</f>
        <v>15.046766978446524</v>
      </c>
      <c r="M46">
        <f>+Calculos!AP7</f>
        <v>44.937010456477978</v>
      </c>
      <c r="N46">
        <f>+Calculos!AR7</f>
        <v>38.430583501006041</v>
      </c>
      <c r="O46">
        <f>+Calculos!AV7</f>
        <v>67.06815074135001</v>
      </c>
      <c r="P46">
        <f>+Calculos!AZ7</f>
        <v>31.712304676493471</v>
      </c>
      <c r="Q46">
        <f>+Calculos!BD7</f>
        <v>27.663925356090047</v>
      </c>
      <c r="R46" s="7">
        <f>+Calculos!BH7</f>
        <v>260.50293583070476</v>
      </c>
      <c r="S46">
        <f>+Calculos!BL7</f>
        <v>5.1279471391776665</v>
      </c>
      <c r="T46">
        <f>+Calculos!BP7</f>
        <v>65.178907058495085</v>
      </c>
      <c r="U46">
        <f>+Calculos!BT7</f>
        <v>7.0171908220325978</v>
      </c>
      <c r="V46">
        <f>+Calculos!BX7</f>
        <v>1.6774193548387097</v>
      </c>
      <c r="W46" s="9">
        <f>+Calculos!CB7</f>
        <v>81.193548387096769</v>
      </c>
      <c r="X46" s="9">
        <f>+Calculos!CF7</f>
        <v>3.2375905226193998E-2</v>
      </c>
      <c r="Y46">
        <f>+Calculos!CL7</f>
        <v>1.662971175166297E-2</v>
      </c>
      <c r="Z46" s="14">
        <f>+Calculos!CP7</f>
        <v>26.866666666666667</v>
      </c>
      <c r="AA46" s="14">
        <f>+Calculos!CR7</f>
        <v>0</v>
      </c>
      <c r="AB46" s="13" t="e">
        <f>+Calculos!CX7</f>
        <v>#VALUE!</v>
      </c>
      <c r="AC46">
        <f>+Calculos!DD7</f>
        <v>0</v>
      </c>
      <c r="AD46" t="e">
        <f>+Calculos!DF7</f>
        <v>#VALUE!</v>
      </c>
      <c r="AE46">
        <f>+Calculos!DL7</f>
        <v>10.036147140123326</v>
      </c>
      <c r="AF46">
        <f>+Calculos!DR7</f>
        <v>85.91549295774648</v>
      </c>
      <c r="AG46">
        <f>+Calculos!DV7</f>
        <v>70.005032712632115</v>
      </c>
      <c r="AH46" s="15">
        <f>+Calculos!DZ7</f>
        <v>0.61703887510339128</v>
      </c>
      <c r="AI46" s="35">
        <f>+Calculos!EF7</f>
        <v>0.32225063938618925</v>
      </c>
      <c r="AJ46" s="35">
        <f>+Calculos!EJ7</f>
        <v>1.2704603580562659</v>
      </c>
      <c r="AK46">
        <f>+Calculos!EL7</f>
        <v>0.25364871665827882</v>
      </c>
      <c r="AL46" s="3">
        <f>+Calculos!EN7</f>
        <v>88.353634577603103</v>
      </c>
    </row>
    <row r="47" spans="1:38" ht="15">
      <c r="A47" s="20" t="s">
        <v>210</v>
      </c>
      <c r="B47" s="2" t="s">
        <v>59</v>
      </c>
      <c r="C47" s="7">
        <f>+Calculos!F8</f>
        <v>219.31777342512336</v>
      </c>
      <c r="D47" s="7">
        <f>+Calculos!J8</f>
        <v>82.537744409862839</v>
      </c>
      <c r="E47">
        <f>+Calculos!N8</f>
        <v>356.12855278296581</v>
      </c>
      <c r="F47" s="8">
        <f>+Calculos!R8</f>
        <v>7.716943583035957</v>
      </c>
      <c r="G47">
        <f>+Calculos!V8</f>
        <v>31.683168316831683</v>
      </c>
      <c r="H47" s="8">
        <f>+Calculos!Z8</f>
        <v>45.183263877485892</v>
      </c>
      <c r="I47" s="8">
        <f>+Calculos!AD8</f>
        <v>4.3617507208464108</v>
      </c>
      <c r="J47" s="12">
        <f>+Calculos!AF8</f>
        <v>19.88781234064253</v>
      </c>
      <c r="K47">
        <f>+Calculos!AJ8</f>
        <v>26.007139214686386</v>
      </c>
      <c r="L47">
        <f>+Calculos!AN8</f>
        <v>87.710351861295266</v>
      </c>
      <c r="M47">
        <f>+Calculos!AP8</f>
        <v>19.236439076553399</v>
      </c>
      <c r="N47">
        <f>+Calculos!AR8</f>
        <v>0</v>
      </c>
      <c r="O47">
        <f>+Calculos!AV8</f>
        <v>223.12032533560486</v>
      </c>
      <c r="P47">
        <f>+Calculos!AZ8</f>
        <v>205.11412364185429</v>
      </c>
      <c r="Q47">
        <f>+Calculos!BD8</f>
        <v>203.32468744868652</v>
      </c>
      <c r="R47" s="7">
        <f>+Calculos!BH8</f>
        <v>268.79416090865243</v>
      </c>
      <c r="S47">
        <f>+Calculos!BL8</f>
        <v>12.078694303882367</v>
      </c>
      <c r="T47">
        <f>+Calculos!BP8</f>
        <v>70.347210343907491</v>
      </c>
      <c r="U47">
        <f>+Calculos!BT8</f>
        <v>15.322047403998928</v>
      </c>
      <c r="V47">
        <f>+Calculos!BX8</f>
        <v>1.4421052631578948</v>
      </c>
      <c r="W47" s="9">
        <f>+Calculos!CB8</f>
        <v>12.505263157894737</v>
      </c>
      <c r="X47" s="9">
        <f>+Calculos!CF8</f>
        <v>0</v>
      </c>
      <c r="Y47">
        <f>+Calculos!CL8</f>
        <v>3</v>
      </c>
      <c r="Z47" s="14">
        <f>+Calculos!CP8</f>
        <v>4.0912139503688799E-2</v>
      </c>
      <c r="AA47" s="14">
        <f>+Calculos!CR8</f>
        <v>86.885245901639337</v>
      </c>
      <c r="AB47" s="13">
        <f>+Calculos!CX8</f>
        <v>2.7924130663856692</v>
      </c>
      <c r="AC47">
        <f>+Calculos!DD8</f>
        <v>34.849056603773583</v>
      </c>
      <c r="AD47">
        <f>+Calculos!DF8</f>
        <v>2.8695181375203034</v>
      </c>
      <c r="AE47">
        <f>+Calculos!DL8</f>
        <v>98.734177215189874</v>
      </c>
      <c r="AF47">
        <f>+Calculos!DR8</f>
        <v>84.426229508196727</v>
      </c>
      <c r="AG47">
        <f>+Calculos!DV8</f>
        <v>43.341708542713569</v>
      </c>
      <c r="AH47" s="15">
        <f>+Calculos!DZ8</f>
        <v>24.803278688524589</v>
      </c>
      <c r="AI47" s="35">
        <f>+Calculos!EF8</f>
        <v>0.15317286652078774</v>
      </c>
      <c r="AJ47" s="35">
        <f>+Calculos!EJ8</f>
        <v>0.87089715536105028</v>
      </c>
      <c r="AK47">
        <f>+Calculos!EL8</f>
        <v>0.17587939698492464</v>
      </c>
      <c r="AL47" s="3">
        <f>+Calculos!EN8</f>
        <v>89.213831549724603</v>
      </c>
    </row>
    <row r="48" spans="1:38" ht="15">
      <c r="A48" s="20" t="s">
        <v>211</v>
      </c>
      <c r="B48" s="2" t="s">
        <v>60</v>
      </c>
      <c r="C48" s="7">
        <f>+Calculos!F9</f>
        <v>1707.4140641123863</v>
      </c>
      <c r="D48" s="7">
        <f>+Calculos!J9</f>
        <v>79.471046185564106</v>
      </c>
      <c r="E48">
        <f>+Calculos!N9</f>
        <v>219.75039255278708</v>
      </c>
      <c r="F48" s="8">
        <f>+Calculos!R9</f>
        <v>4.7853533187006345</v>
      </c>
      <c r="G48">
        <f>+Calculos!V9</f>
        <v>42.386831275720162</v>
      </c>
      <c r="H48" s="8">
        <f>+Calculos!Z9</f>
        <v>39.376621593879513</v>
      </c>
      <c r="I48" s="8">
        <f>+Calculos!AD9</f>
        <v>9.0579902103976302</v>
      </c>
      <c r="J48" s="12">
        <f>+Calculos!AF9</f>
        <v>5.305092889173606</v>
      </c>
      <c r="K48">
        <f>+Calculos!AJ9</f>
        <v>2.1020179372197307</v>
      </c>
      <c r="L48">
        <f>+Calculos!AN9</f>
        <v>9.4891095451633554</v>
      </c>
      <c r="M48">
        <f>+Calculos!AP9</f>
        <v>16.201839093315005</v>
      </c>
      <c r="N48">
        <f>+Calculos!AR9</f>
        <v>100</v>
      </c>
      <c r="O48">
        <f>+Calculos!AV9</f>
        <v>71.917024161043827</v>
      </c>
      <c r="P48">
        <f>+Calculos!AZ9</f>
        <v>44.811415720118084</v>
      </c>
      <c r="Q48">
        <f>+Calculos!BD9</f>
        <v>0.8887084734729751</v>
      </c>
      <c r="R48" s="7">
        <f>+Calculos!BH9</f>
        <v>160.30870861156461</v>
      </c>
      <c r="S48">
        <f>+Calculos!BL9</f>
        <v>2.7686687058196529</v>
      </c>
      <c r="T48">
        <f>+Calculos!BP9</f>
        <v>32.369497091496434</v>
      </c>
      <c r="U48">
        <f>+Calculos!BT9</f>
        <v>0.20508657080145579</v>
      </c>
      <c r="V48">
        <f>+Calculos!BX9</f>
        <v>9.5238095238095233E-2</v>
      </c>
      <c r="W48" s="9">
        <f>+Calculos!CB9</f>
        <v>43.793650793650791</v>
      </c>
      <c r="X48" s="9">
        <f>+Calculos!CF9</f>
        <v>3.9228789580696991E-2</v>
      </c>
      <c r="Y48">
        <f>+Calculos!CL9</f>
        <v>2.2009014810045073</v>
      </c>
      <c r="Z48" s="14">
        <f>+Calculos!CP9</f>
        <v>0.2083089526038619</v>
      </c>
      <c r="AA48" s="14">
        <f>+Calculos!CR9</f>
        <v>90.168539325842701</v>
      </c>
      <c r="AB48" s="13">
        <f>+Calculos!CX9</f>
        <v>0.92157960466818822</v>
      </c>
      <c r="AC48">
        <f>+Calculos!DD9</f>
        <v>5.6074766355140184</v>
      </c>
      <c r="AD48">
        <f>+Calculos!DF9</f>
        <v>17.833333333333332</v>
      </c>
      <c r="AE48">
        <f>+Calculos!DL9</f>
        <v>7.4585327841478346</v>
      </c>
      <c r="AF48">
        <f>+Calculos!DR9</f>
        <v>19.268635724331926</v>
      </c>
      <c r="AG48">
        <f>+Calculos!DV9</f>
        <v>41.625534715366896</v>
      </c>
      <c r="AH48" s="15">
        <f>+Calculos!DZ9</f>
        <v>1.175561797752809</v>
      </c>
      <c r="AI48" s="35">
        <f>+Calculos!EF9</f>
        <v>0.11439588688946016</v>
      </c>
      <c r="AJ48" s="35">
        <f>+Calculos!EJ9</f>
        <v>0.97654241645244211</v>
      </c>
      <c r="AK48">
        <f>+Calculos!EL9</f>
        <v>0.117143797301744</v>
      </c>
      <c r="AL48" s="3">
        <f>+Calculos!EN9</f>
        <v>89.656790018792506</v>
      </c>
    </row>
    <row r="49" spans="1:38" ht="15">
      <c r="A49" s="20" t="s">
        <v>212</v>
      </c>
      <c r="B49" s="2" t="s">
        <v>61</v>
      </c>
      <c r="C49" s="7">
        <f>+Calculos!F10</f>
        <v>1355.3089354001897</v>
      </c>
      <c r="D49" s="7">
        <f>+Calculos!J10</f>
        <v>164.13922038314874</v>
      </c>
      <c r="E49">
        <f>+Calculos!N10</f>
        <v>286.0485557851332</v>
      </c>
      <c r="F49" s="8">
        <f>+Calculos!R10</f>
        <v>5.7666735524499559</v>
      </c>
      <c r="G49">
        <f>+Calculos!V10</f>
        <v>25.454545454545453</v>
      </c>
      <c r="H49" s="8">
        <f>+Calculos!Z10</f>
        <v>54.150471163249584</v>
      </c>
      <c r="I49" s="8">
        <f>+Calculos!AD10</f>
        <v>6.0479747013499541</v>
      </c>
      <c r="J49" s="12">
        <f>+Calculos!AF10</f>
        <v>4.4624325446243249</v>
      </c>
      <c r="K49">
        <f>+Calculos!AJ10</f>
        <v>0</v>
      </c>
      <c r="L49">
        <f>+Calculos!AN10</f>
        <v>0</v>
      </c>
      <c r="M49">
        <f>+Calculos!AP10</f>
        <v>0</v>
      </c>
      <c r="N49">
        <f>+Calculos!AR10</f>
        <v>40.819022457067369</v>
      </c>
      <c r="O49">
        <f>+Calculos!AV10</f>
        <v>106.47248485864918</v>
      </c>
      <c r="P49">
        <f>+Calculos!AZ10</f>
        <v>89.313114775749327</v>
      </c>
      <c r="Q49">
        <f>+Calculos!BD10</f>
        <v>83.968392946649359</v>
      </c>
      <c r="R49" s="7">
        <f>+Calculos!BH10</f>
        <v>248.7365508127416</v>
      </c>
      <c r="S49">
        <f>+Calculos!BL10</f>
        <v>5.4853724035499587</v>
      </c>
      <c r="T49">
        <f>+Calculos!BP10</f>
        <v>47.258593015199644</v>
      </c>
      <c r="U49">
        <f>+Calculos!BT10</f>
        <v>9.1422873392499309</v>
      </c>
      <c r="V49">
        <f>+Calculos!BX10</f>
        <v>2.2413793103448274</v>
      </c>
      <c r="W49" s="9">
        <f>+Calculos!CB10</f>
        <v>32.793103448275865</v>
      </c>
      <c r="X49" s="9">
        <f>+Calculos!CF10</f>
        <v>4.3117519042437429E-2</v>
      </c>
      <c r="Y49">
        <f>+Calculos!CL10</f>
        <v>14.618421052631579</v>
      </c>
      <c r="Z49" s="14">
        <f>+Calculos!CP10</f>
        <v>3.0603060306030602E-2</v>
      </c>
      <c r="AA49" s="14">
        <f>+Calculos!CR10</f>
        <v>94.117647058823522</v>
      </c>
      <c r="AB49" s="13">
        <f>+Calculos!CX10</f>
        <v>0.14756744293290291</v>
      </c>
      <c r="AC49">
        <f>+Calculos!DD10</f>
        <v>107.375</v>
      </c>
      <c r="AD49">
        <f>+Calculos!DF10</f>
        <v>0.93131548311990686</v>
      </c>
      <c r="AE49">
        <f>+Calculos!DL10</f>
        <v>24.966004895295079</v>
      </c>
      <c r="AF49">
        <f>+Calculos!DR10</f>
        <v>1.0344827586206897</v>
      </c>
      <c r="AG49">
        <f>+Calculos!DV10</f>
        <v>62.658562367864697</v>
      </c>
      <c r="AH49" s="15">
        <f>+Calculos!DZ10</f>
        <v>41.088235294117645</v>
      </c>
      <c r="AI49" s="35">
        <f>+Calculos!EF10</f>
        <v>0.13118461973423806</v>
      </c>
      <c r="AJ49" s="35">
        <f>+Calculos!EJ10</f>
        <v>1.0698331919705966</v>
      </c>
      <c r="AK49">
        <f>+Calculos!EL10</f>
        <v>0.1226215644820296</v>
      </c>
      <c r="AL49" s="3">
        <f>+Calculos!EN10</f>
        <v>90.286393816271897</v>
      </c>
    </row>
    <row r="50" spans="1:38" ht="15">
      <c r="A50" s="20" t="s">
        <v>213</v>
      </c>
      <c r="B50" s="2" t="s">
        <v>62</v>
      </c>
      <c r="C50" s="7">
        <f>+Calculos!F11</f>
        <v>446.11354949113877</v>
      </c>
      <c r="D50" s="7">
        <f>+Calculos!J11</f>
        <v>71.820078306443605</v>
      </c>
      <c r="E50">
        <f>+Calculos!N11</f>
        <v>215.08952049811552</v>
      </c>
      <c r="F50" s="8">
        <f>+Calculos!R11</f>
        <v>10.565745748169421</v>
      </c>
      <c r="G50">
        <f>+Calculos!V11</f>
        <v>34.29256594724221</v>
      </c>
      <c r="H50" s="8">
        <f>+Calculos!Z11</f>
        <v>41.607444022900751</v>
      </c>
      <c r="I50" s="8">
        <f>+Calculos!AD11</f>
        <v>0</v>
      </c>
      <c r="J50" s="12">
        <f>+Calculos!AF11</f>
        <v>0</v>
      </c>
      <c r="K50">
        <f>+Calculos!AJ11</f>
        <v>12.274181000950817</v>
      </c>
      <c r="L50">
        <f>+Calculos!AN11</f>
        <v>38.464862995937416</v>
      </c>
      <c r="M50">
        <f>+Calculos!AP11</f>
        <v>17.159696561808001</v>
      </c>
      <c r="N50">
        <f>+Calculos!AR11</f>
        <v>37.476837554045709</v>
      </c>
      <c r="O50">
        <f>+Calculos!AV11</f>
        <v>124.86089318457148</v>
      </c>
      <c r="P50">
        <f>+Calculos!AZ11</f>
        <v>124.86089318457148</v>
      </c>
      <c r="Q50">
        <f>+Calculos!BD11</f>
        <v>122.97139850697914</v>
      </c>
      <c r="R50" s="7">
        <f>+Calculos!BH11</f>
        <v>192.08333003153777</v>
      </c>
      <c r="S50">
        <f>+Calculos!BL11</f>
        <v>3.7597087972500676</v>
      </c>
      <c r="T50">
        <f>+Calculos!BP11</f>
        <v>31.735798360377498</v>
      </c>
      <c r="U50">
        <f>+Calculos!BT11</f>
        <v>5.1286284106077842</v>
      </c>
      <c r="V50">
        <f>+Calculos!BX11</f>
        <v>1.5833333333333333</v>
      </c>
      <c r="W50" s="9">
        <f>+Calculos!CB11</f>
        <v>28.136904761904763</v>
      </c>
      <c r="X50" s="9">
        <f>+Calculos!CF11</f>
        <v>0.10756627602685175</v>
      </c>
      <c r="Y50">
        <f>+Calculos!CL11</f>
        <v>2.5550983081847281</v>
      </c>
      <c r="Z50" s="14">
        <f>+Calculos!CP11</f>
        <v>0.17090193271295634</v>
      </c>
      <c r="AA50" s="14">
        <f>+Calculos!CR11</f>
        <v>87.329842931937179</v>
      </c>
      <c r="AB50" s="13">
        <f>+Calculos!CX11</f>
        <v>1.8324434776876937</v>
      </c>
      <c r="AC50">
        <f>+Calculos!DD11</f>
        <v>8.2553956834532372</v>
      </c>
      <c r="AD50">
        <f>+Calculos!DF11</f>
        <v>12.113289760348584</v>
      </c>
      <c r="AE50">
        <f>+Calculos!DL11</f>
        <v>22.928075940124131</v>
      </c>
      <c r="AF50">
        <f>+Calculos!DR11</f>
        <v>72.060857538035961</v>
      </c>
      <c r="AG50">
        <f>+Calculos!DV11</f>
        <v>50.26380583890257</v>
      </c>
      <c r="AH50" s="15">
        <f>+Calculos!DZ11</f>
        <v>2.7078534031413612</v>
      </c>
      <c r="AI50" s="35">
        <f>+Calculos!EF11</f>
        <v>0.38572607260726072</v>
      </c>
      <c r="AJ50" s="35">
        <f>+Calculos!EJ11</f>
        <v>1.1728547854785478</v>
      </c>
      <c r="AK50">
        <f>+Calculos!EL11</f>
        <v>0.32887794583186775</v>
      </c>
      <c r="AL50" s="3">
        <f>+Calculos!EN11</f>
        <v>93.069517132418298</v>
      </c>
    </row>
    <row r="51" spans="1:38" ht="15">
      <c r="A51" s="20" t="s">
        <v>214</v>
      </c>
      <c r="B51" s="2" t="s">
        <v>63</v>
      </c>
      <c r="C51" s="7">
        <f>+Calculos!F12</f>
        <v>1597.2920137223266</v>
      </c>
      <c r="D51" s="7">
        <f>+Calculos!J12</f>
        <v>163.69289427194926</v>
      </c>
      <c r="E51">
        <f>+Calculos!N12</f>
        <v>999.9084286214453</v>
      </c>
      <c r="F51" s="8">
        <f>+Calculos!R12</f>
        <v>3.1578872003236507</v>
      </c>
      <c r="G51">
        <f>+Calculos!V12</f>
        <v>38.297872340425535</v>
      </c>
      <c r="H51" s="8">
        <f>+Calculos!Z12</f>
        <v>30.816623368675629</v>
      </c>
      <c r="I51" s="8">
        <f>+Calculos!AD12</f>
        <v>21.724086084985114</v>
      </c>
      <c r="J51" s="12">
        <f>+Calculos!AF12</f>
        <v>13.600572655690765</v>
      </c>
      <c r="K51">
        <f>+Calculos!AJ12</f>
        <v>6.8173296519753207E-2</v>
      </c>
      <c r="L51">
        <f>+Calculos!AN12</f>
        <v>0</v>
      </c>
      <c r="M51">
        <f>+Calculos!AP12</f>
        <v>0</v>
      </c>
      <c r="N51">
        <f>+Calculos!AR12</f>
        <v>10.685071574642127</v>
      </c>
      <c r="O51">
        <f>+Calculos!AV12</f>
        <v>53.248511757181554</v>
      </c>
      <c r="P51">
        <f>+Calculos!AZ12</f>
        <v>44.591545121811549</v>
      </c>
      <c r="Q51">
        <f>+Calculos!BD12</f>
        <v>43.829296487250666</v>
      </c>
      <c r="R51" s="7">
        <f>+Calculos!BH12</f>
        <v>295.12513577213514</v>
      </c>
      <c r="S51">
        <f>+Calculos!BL12</f>
        <v>5.9890964144069239</v>
      </c>
      <c r="T51">
        <f>+Calculos!BP12</f>
        <v>47.858324984215329</v>
      </c>
      <c r="U51">
        <f>+Calculos!BT12</f>
        <v>1.7150594277619828</v>
      </c>
      <c r="V51">
        <f>+Calculos!BX12</f>
        <v>0.32474226804123713</v>
      </c>
      <c r="W51" s="9">
        <f>+Calculos!CB12</f>
        <v>53.603092783505154</v>
      </c>
      <c r="X51" s="9">
        <f>+Calculos!CF12</f>
        <v>6.4327159806505094E-2</v>
      </c>
      <c r="Y51">
        <f>+Calculos!CL12</f>
        <v>1.0356835769561479</v>
      </c>
      <c r="Z51" s="14">
        <f>+Calculos!CP12</f>
        <v>0.36421751764217519</v>
      </c>
      <c r="AA51" s="14">
        <f>+Calculos!CR12</f>
        <v>71.529519033508095</v>
      </c>
      <c r="AB51" s="13">
        <f>+Calculos!CX12</f>
        <v>1.9782880054469116</v>
      </c>
      <c r="AC51">
        <f>+Calculos!DD12</f>
        <v>3.4292543021032507</v>
      </c>
      <c r="AD51">
        <f>+Calculos!DF12</f>
        <v>29.160858656258711</v>
      </c>
      <c r="AE51">
        <f>+Calculos!DL12</f>
        <v>17.238684859049108</v>
      </c>
      <c r="AF51">
        <f>+Calculos!DR12</f>
        <v>1250.9803921568628</v>
      </c>
      <c r="AG51">
        <f>+Calculos!DV12</f>
        <v>39.405940594059409</v>
      </c>
      <c r="AH51" s="15">
        <f>+Calculos!DZ12</f>
        <v>0.34100752222475494</v>
      </c>
      <c r="AI51" s="35">
        <f>+Calculos!EF12</f>
        <v>0.18146929824561403</v>
      </c>
      <c r="AJ51" s="35">
        <f>+Calculos!EJ12</f>
        <v>1.0382401315789473</v>
      </c>
      <c r="AK51">
        <f>+Calculos!EL12</f>
        <v>0.17478547854785478</v>
      </c>
      <c r="AL51" s="3">
        <f>+Calculos!EN12</f>
        <v>90.648702527822195</v>
      </c>
    </row>
    <row r="52" spans="1:38" ht="15">
      <c r="A52" s="20" t="s">
        <v>215</v>
      </c>
      <c r="B52" s="2" t="s">
        <v>64</v>
      </c>
      <c r="C52" s="7">
        <f>+Calculos!F13</f>
        <v>2026.6094579029284</v>
      </c>
      <c r="D52" s="7">
        <f>+Calculos!J13</f>
        <v>157.4358784017198</v>
      </c>
      <c r="E52">
        <f>+Calculos!N13</f>
        <v>585.64385725586828</v>
      </c>
      <c r="F52" s="8">
        <f>+Calculos!R13</f>
        <v>2.2423232036889669</v>
      </c>
      <c r="G52">
        <f>+Calculos!V13</f>
        <v>26.568265682656826</v>
      </c>
      <c r="H52" s="8">
        <f>+Calculos!Z13</f>
        <v>63.832969592452244</v>
      </c>
      <c r="I52" s="8">
        <f>+Calculos!AD13</f>
        <v>12.462359111959785</v>
      </c>
      <c r="J52" s="12">
        <f>+Calculos!AF13</f>
        <v>6.1493639355929188</v>
      </c>
      <c r="K52">
        <f>+Calculos!AJ13</f>
        <v>0.98968063339560541</v>
      </c>
      <c r="L52">
        <f>+Calculos!AN13</f>
        <v>9.2407259140645852</v>
      </c>
      <c r="M52">
        <f>+Calculos!AP13</f>
        <v>18.727342535331974</v>
      </c>
      <c r="N52">
        <f>+Calculos!AR13</f>
        <v>20.021289708106895</v>
      </c>
      <c r="O52">
        <f>+Calculos!AV13</f>
        <v>1005.6087151418182</v>
      </c>
      <c r="P52">
        <f>+Calculos!AZ13</f>
        <v>921.11031461687571</v>
      </c>
      <c r="Q52">
        <f>+Calculos!BD13</f>
        <v>905.39151627945807</v>
      </c>
      <c r="R52" s="7">
        <f>+Calculos!BH13</f>
        <v>618.38190227928442</v>
      </c>
      <c r="S52">
        <f>+Calculos!BL13</f>
        <v>4.1691436450498376</v>
      </c>
      <c r="T52">
        <f>+Calculos!BP13</f>
        <v>81.039138095130895</v>
      </c>
      <c r="U52">
        <f>+Calculos!BT13</f>
        <v>7.7523535886332118</v>
      </c>
      <c r="V52">
        <f>+Calculos!BX13</f>
        <v>2.3322033898305086</v>
      </c>
      <c r="W52" s="9">
        <f>+Calculos!CB13</f>
        <v>0</v>
      </c>
      <c r="X52" s="9">
        <f>+Calculos!CF13</f>
        <v>0</v>
      </c>
      <c r="Y52">
        <f>+Calculos!CL13</f>
        <v>0</v>
      </c>
      <c r="Z52" s="14">
        <f>+Calculos!CP13</f>
        <v>0</v>
      </c>
      <c r="AA52" s="14">
        <f>+Calculos!CR13</f>
        <v>0</v>
      </c>
      <c r="AB52" s="13" t="e">
        <f>+Calculos!CX13</f>
        <v>#VALUE!</v>
      </c>
      <c r="AC52">
        <f>+Calculos!DD13</f>
        <v>0</v>
      </c>
      <c r="AD52" t="e">
        <f>+Calculos!DF13</f>
        <v>#VALUE!</v>
      </c>
      <c r="AE52">
        <f>+Calculos!DL13</f>
        <v>14.189993696448999</v>
      </c>
      <c r="AF52">
        <f>+Calculos!DR13</f>
        <v>39.060568603213845</v>
      </c>
      <c r="AG52">
        <f>+Calculos!DV13</f>
        <v>16.781720457498025</v>
      </c>
      <c r="AH52" s="15">
        <f>+Calculos!DZ13</f>
        <v>0</v>
      </c>
      <c r="AI52" s="35">
        <f>+Calculos!EF13</f>
        <v>0.19753886010362695</v>
      </c>
      <c r="AJ52" s="35">
        <f>+Calculos!EJ13</f>
        <v>1.3381851649850014</v>
      </c>
      <c r="AK52">
        <f>+Calculos!EL13</f>
        <v>0.14761698550576968</v>
      </c>
      <c r="AL52" s="3">
        <f>+Calculos!EN13</f>
        <v>91.570117634490401</v>
      </c>
    </row>
    <row r="53" spans="1:38" ht="15">
      <c r="A53" s="20" t="s">
        <v>216</v>
      </c>
      <c r="B53" s="2" t="s">
        <v>65</v>
      </c>
      <c r="C53" s="7">
        <f>+Calculos!F14</f>
        <v>1426.8332351159436</v>
      </c>
      <c r="D53" s="7">
        <f>+Calculos!J14</f>
        <v>56.102414155577947</v>
      </c>
      <c r="E53">
        <f>+Calculos!N14</f>
        <v>278.92961803301046</v>
      </c>
      <c r="F53" s="8">
        <f>+Calculos!R14</f>
        <v>7.0414254501388651</v>
      </c>
      <c r="G53">
        <f>+Calculos!V14</f>
        <v>31.284916201117319</v>
      </c>
      <c r="H53" s="8">
        <f>+Calculos!Z14</f>
        <v>36.180332394209458</v>
      </c>
      <c r="I53" s="8">
        <f>+Calculos!AD14</f>
        <v>7.0414254501388651</v>
      </c>
      <c r="J53" s="12">
        <f>+Calculos!AF14</f>
        <v>4.9350024073182475</v>
      </c>
      <c r="K53">
        <f>+Calculos!AJ14</f>
        <v>3.0091478093403947</v>
      </c>
      <c r="L53">
        <f>+Calculos!AN14</f>
        <v>10.6724442304606</v>
      </c>
      <c r="M53">
        <f>+Calculos!AP14</f>
        <v>15.227798127942586</v>
      </c>
      <c r="N53">
        <f>+Calculos!AR14</f>
        <v>0</v>
      </c>
      <c r="O53">
        <f>+Calculos!AV14</f>
        <v>49.00374134405584</v>
      </c>
      <c r="P53">
        <f>+Calculos!AZ14</f>
        <v>48.202278284690443</v>
      </c>
      <c r="Q53">
        <f>+Calculos!BD14</f>
        <v>48.030536200540716</v>
      </c>
      <c r="R53" s="7">
        <f>+Calculos!BH14</f>
        <v>178.9541290632603</v>
      </c>
      <c r="S53">
        <f>+Calculos!BL14</f>
        <v>5.0377678017253675</v>
      </c>
      <c r="T53">
        <f>+Calculos!BP14</f>
        <v>34.11942738441271</v>
      </c>
      <c r="U53">
        <f>+Calculos!BT14</f>
        <v>5.3240046086415811</v>
      </c>
      <c r="V53">
        <f>+Calculos!BX14</f>
        <v>1.3478260869565217</v>
      </c>
      <c r="W53" s="9">
        <f>+Calculos!CB14</f>
        <v>41.014492753623188</v>
      </c>
      <c r="X53" s="9">
        <f>+Calculos!CF14</f>
        <v>3.8476703239928758E-2</v>
      </c>
      <c r="Y53">
        <f>+Calculos!CL14</f>
        <v>1.8969144460028051</v>
      </c>
      <c r="Z53" s="14">
        <f>+Calculos!CP14</f>
        <v>0.18003696857670981</v>
      </c>
      <c r="AA53" s="14">
        <f>+Calculos!CR14</f>
        <v>87.26899383983573</v>
      </c>
      <c r="AB53" s="13">
        <f>+Calculos!CX14</f>
        <v>0.57744565217391308</v>
      </c>
      <c r="AC53">
        <f>+Calculos!DD14</f>
        <v>7.527058823529412</v>
      </c>
      <c r="AD53">
        <f>+Calculos!DF14</f>
        <v>13.285401688027509</v>
      </c>
      <c r="AE53">
        <f>+Calculos!DL14</f>
        <v>14.303104077906269</v>
      </c>
      <c r="AF53">
        <f>+Calculos!DR14</f>
        <v>40.916530278232408</v>
      </c>
      <c r="AG53">
        <f>+Calculos!DV14</f>
        <v>70.527903469079945</v>
      </c>
      <c r="AH53" s="15">
        <f>+Calculos!DZ14</f>
        <v>1.3983572895277208</v>
      </c>
      <c r="AI53" s="35">
        <f>+Calculos!EF14</f>
        <v>0.2294455066921606</v>
      </c>
      <c r="AJ53" s="35">
        <f>+Calculos!EJ14</f>
        <v>1.5846080305927341</v>
      </c>
      <c r="AK53">
        <f>+Calculos!EL14</f>
        <v>0.14479638009049775</v>
      </c>
      <c r="AL53" s="3">
        <f>+Calculos!EN14</f>
        <v>94.045653567936299</v>
      </c>
    </row>
    <row r="54" spans="1:38" ht="15">
      <c r="A54" s="20" t="s">
        <v>217</v>
      </c>
      <c r="B54" s="2" t="s">
        <v>67</v>
      </c>
      <c r="C54" s="7">
        <f>+Calculos!F15</f>
        <v>1646.496228467224</v>
      </c>
      <c r="D54" s="7">
        <f>+Calculos!J15</f>
        <v>67.804550194892144</v>
      </c>
      <c r="E54">
        <f>+Calculos!N15</f>
        <v>309.76768708990443</v>
      </c>
      <c r="F54" s="8">
        <f>+Calculos!R15</f>
        <v>0.83195767110297125</v>
      </c>
      <c r="G54">
        <f>+Calculos!V15</f>
        <v>47.826086956521742</v>
      </c>
      <c r="H54" s="8">
        <f>+Calculos!Z15</f>
        <v>23.121490276070073</v>
      </c>
      <c r="I54" s="8">
        <f>+Calculos!AD15</f>
        <v>5.5463844740198081</v>
      </c>
      <c r="J54" s="12">
        <f>+Calculos!AF15</f>
        <v>3.3685983472814356</v>
      </c>
      <c r="K54">
        <f>+Calculos!AJ15</f>
        <v>2.1159008368861518</v>
      </c>
      <c r="L54">
        <f>+Calculos!AN15</f>
        <v>0</v>
      </c>
      <c r="M54">
        <f>+Calculos!AP15</f>
        <v>0</v>
      </c>
      <c r="N54">
        <f>+Calculos!AR15</f>
        <v>37.981510015408318</v>
      </c>
      <c r="O54">
        <f>+Calculos!AV15</f>
        <v>22.497522022742846</v>
      </c>
      <c r="P54">
        <f>+Calculos!AZ15</f>
        <v>22.497522022742846</v>
      </c>
      <c r="Q54">
        <f>+Calculos!BD15</f>
        <v>22.23753525052317</v>
      </c>
      <c r="R54" s="7">
        <f>+Calculos!BH15</f>
        <v>221.38730539015151</v>
      </c>
      <c r="S54">
        <f>+Calculos!BL15</f>
        <v>4.8704188662486434</v>
      </c>
      <c r="T54">
        <f>+Calculos!BP15</f>
        <v>37.091446170007465</v>
      </c>
      <c r="U54">
        <f>+Calculos!BT15</f>
        <v>6.6903262717863932</v>
      </c>
      <c r="V54">
        <f>+Calculos!BX15</f>
        <v>1.4789272030651341</v>
      </c>
      <c r="W54" s="9">
        <f>+Calculos!CB15</f>
        <v>29.954022988505749</v>
      </c>
      <c r="X54" s="9">
        <f>+Calculos!CF15</f>
        <v>3.0569751664757196E-2</v>
      </c>
      <c r="Y54">
        <f>+Calculos!CL15</f>
        <v>1.3205265986029016</v>
      </c>
      <c r="Z54" s="14">
        <f>+Calculos!CP15</f>
        <v>0.25076297049847407</v>
      </c>
      <c r="AA54" s="14">
        <f>+Calculos!CR15</f>
        <v>94.969574036511148</v>
      </c>
      <c r="AB54" s="13">
        <f>+Calculos!CX15</f>
        <v>0.9115014270195344</v>
      </c>
      <c r="AC54">
        <f>+Calculos!DD15</f>
        <v>2.5228534814181973</v>
      </c>
      <c r="AD54">
        <f>+Calculos!DF15</f>
        <v>39.637656620386046</v>
      </c>
      <c r="AE54">
        <f>+Calculos!DL15</f>
        <v>7.0919046914311084</v>
      </c>
      <c r="AF54">
        <f>+Calculos!DR15</f>
        <v>18.377635197066912</v>
      </c>
      <c r="AG54">
        <f>+Calculos!DV15</f>
        <v>39.414519906323186</v>
      </c>
      <c r="AH54" s="15">
        <f>+Calculos!DZ15</f>
        <v>1.3760649087221095</v>
      </c>
      <c r="AI54" s="35">
        <f>+Calculos!EF15</f>
        <v>0.36755141501142558</v>
      </c>
      <c r="AJ54" s="35">
        <f>+Calculos!EJ15</f>
        <v>0.75057127790472844</v>
      </c>
      <c r="AK54">
        <f>+Calculos!EL15</f>
        <v>0.48969555035128803</v>
      </c>
      <c r="AL54" s="3">
        <f>+Calculos!EN15</f>
        <v>93.429640135862201</v>
      </c>
    </row>
    <row r="55" spans="1:38" ht="15">
      <c r="A55" s="20" t="s">
        <v>218</v>
      </c>
      <c r="B55" s="2" t="s">
        <v>69</v>
      </c>
      <c r="C55" s="7">
        <f>+Calculos!F16</f>
        <v>1103.4453202327397</v>
      </c>
      <c r="D55" s="7">
        <f>+Calculos!J16</f>
        <v>71.67206674242702</v>
      </c>
      <c r="E55">
        <f>+Calculos!N16</f>
        <v>18.52243720552811</v>
      </c>
      <c r="F55" s="8">
        <f>+Calculos!R16</f>
        <v>2.1428312637389668</v>
      </c>
      <c r="G55">
        <f>+Calculos!V16</f>
        <v>32.142857142857146</v>
      </c>
      <c r="H55" s="8">
        <f>+Calculos!Z16</f>
        <v>49.65165599268844</v>
      </c>
      <c r="I55" s="8">
        <f>+Calculos!AD16</f>
        <v>6.0055665681105266</v>
      </c>
      <c r="J55" s="12">
        <f>+Calculos!AF16</f>
        <v>5.4425592804578899</v>
      </c>
      <c r="K55">
        <f>+Calculos!AJ16</f>
        <v>6.0302534750613246</v>
      </c>
      <c r="L55">
        <f>+Calculos!AN16</f>
        <v>18.141864268192968</v>
      </c>
      <c r="M55">
        <f>+Calculos!AP16</f>
        <v>20.018555227035087</v>
      </c>
      <c r="N55">
        <f>+Calculos!AR16</f>
        <v>20.625</v>
      </c>
      <c r="O55">
        <f>+Calculos!AV16</f>
        <v>99.246921688962686</v>
      </c>
      <c r="P55">
        <f>+Calculos!AZ16</f>
        <v>96.624772905703153</v>
      </c>
      <c r="Q55">
        <f>+Calculos!BD16</f>
        <v>90.675596634006823</v>
      </c>
      <c r="R55" s="7">
        <f>+Calculos!BH16</f>
        <v>168.7115555390144</v>
      </c>
      <c r="S55">
        <f>+Calculos!BL16</f>
        <v>4.9341509362410427</v>
      </c>
      <c r="T55">
        <f>+Calculos!BP16</f>
        <v>38.740133636543959</v>
      </c>
      <c r="U55">
        <f>+Calculos!BT16</f>
        <v>7.6408851641218432</v>
      </c>
      <c r="V55">
        <f>+Calculos!BX16</f>
        <v>1.7712418300653594</v>
      </c>
      <c r="W55" s="9">
        <f>+Calculos!CB16</f>
        <v>16.424836601307188</v>
      </c>
      <c r="X55" s="9">
        <f>+Calculos!CF16</f>
        <v>5.1476914252939487E-2</v>
      </c>
      <c r="Y55">
        <f>+Calculos!CL16</f>
        <v>3.1989010989010991</v>
      </c>
      <c r="Z55" s="14">
        <f>+Calculos!CP16</f>
        <v>0.12160769495018894</v>
      </c>
      <c r="AA55" s="14">
        <f>+Calculos!CR16</f>
        <v>86.723163841807903</v>
      </c>
      <c r="AB55" s="13">
        <f>+Calculos!CX16</f>
        <v>0.54938172187326639</v>
      </c>
      <c r="AC55">
        <f>+Calculos!DD16</f>
        <v>18.781758957654723</v>
      </c>
      <c r="AD55">
        <f>+Calculos!DF16</f>
        <v>5.3243149497051681</v>
      </c>
      <c r="AE55">
        <f>+Calculos!DL16</f>
        <v>4.4011698409301658</v>
      </c>
      <c r="AF55">
        <f>+Calculos!DR16</f>
        <v>15.020482476103778</v>
      </c>
      <c r="AG55">
        <f>+Calculos!DV16</f>
        <v>37.385804638088544</v>
      </c>
      <c r="AH55" s="15">
        <f>+Calculos!DZ16</f>
        <v>8.203389830508474</v>
      </c>
      <c r="AI55" s="35">
        <f>+Calculos!EF16</f>
        <v>0.22818086225026288</v>
      </c>
      <c r="AJ55" s="35">
        <f>+Calculos!EJ16</f>
        <v>1.4963196635120926</v>
      </c>
      <c r="AK55">
        <f>+Calculos!EL16</f>
        <v>0.15249472944483486</v>
      </c>
      <c r="AL55" s="3">
        <f>+Calculos!EN16</f>
        <v>95.783963222390895</v>
      </c>
    </row>
    <row r="56" spans="1:38" ht="15">
      <c r="A56" s="20" t="s">
        <v>219</v>
      </c>
      <c r="B56" s="2" t="s">
        <v>70</v>
      </c>
      <c r="C56" s="7">
        <f>+Calculos!F17</f>
        <v>1119.536381221239</v>
      </c>
      <c r="D56" s="7">
        <f>+Calculos!J17</f>
        <v>37.603983897615294</v>
      </c>
      <c r="E56">
        <f>+Calculos!N17</f>
        <v>23.961597365877861</v>
      </c>
      <c r="F56" s="8">
        <f>+Calculos!R17</f>
        <v>1.1960107133011411</v>
      </c>
      <c r="G56">
        <f>+Calculos!V17</f>
        <v>5.5555555555555554</v>
      </c>
      <c r="H56" s="8">
        <f>+Calculos!Z17</f>
        <v>20.050767840636777</v>
      </c>
      <c r="I56" s="8">
        <f>+Calculos!AD17</f>
        <v>5.5227553525964463</v>
      </c>
      <c r="J56" s="12">
        <f>+Calculos!AF17</f>
        <v>4.9330735876327525</v>
      </c>
      <c r="K56">
        <f>+Calculos!AJ17</f>
        <v>0</v>
      </c>
      <c r="L56">
        <f>+Calculos!AN17</f>
        <v>2.1680387104882799</v>
      </c>
      <c r="M56">
        <f>+Calculos!AP17</f>
        <v>2.4271982122876099</v>
      </c>
      <c r="N56">
        <f>+Calculos!AR17</f>
        <v>22.126116071428573</v>
      </c>
      <c r="O56">
        <f>+Calculos!AV17</f>
        <v>126.07359989621442</v>
      </c>
      <c r="P56">
        <f>+Calculos!AZ17</f>
        <v>123.2594570413882</v>
      </c>
      <c r="Q56">
        <f>+Calculos!BD17</f>
        <v>118.44023740249831</v>
      </c>
      <c r="R56" s="7">
        <f>+Calculos!BH17</f>
        <v>94.998715519670696</v>
      </c>
      <c r="S56">
        <f>+Calculos!BL17</f>
        <v>2.321667855231627</v>
      </c>
      <c r="T56">
        <f>+Calculos!BP17</f>
        <v>33.277239258319987</v>
      </c>
      <c r="U56">
        <f>+Calculos!BT17</f>
        <v>3.5528553542180958</v>
      </c>
      <c r="V56">
        <f>+Calculos!BX17</f>
        <v>1.8703703703703705</v>
      </c>
      <c r="W56" s="9">
        <f>+Calculos!CB17</f>
        <v>74.907407407407405</v>
      </c>
      <c r="X56" s="9">
        <f>+Calculos!CF17</f>
        <v>4.430060892802383E-2</v>
      </c>
      <c r="Y56">
        <f>+Calculos!CL17</f>
        <v>2.2830913748932535</v>
      </c>
      <c r="Z56" s="14">
        <f>+Calculos!CP17</f>
        <v>0.27118010099121004</v>
      </c>
      <c r="AA56" s="14">
        <f>+Calculos!CR17</f>
        <v>77.310344827586206</v>
      </c>
      <c r="AB56" s="13">
        <f>+Calculos!CX17</f>
        <v>1.1461230165221659</v>
      </c>
      <c r="AC56">
        <f>+Calculos!DD17</f>
        <v>3.286351471900089</v>
      </c>
      <c r="AD56">
        <f>+Calculos!DF17</f>
        <v>30.428881650380021</v>
      </c>
      <c r="AE56">
        <f>+Calculos!DL17</f>
        <v>8.6251067463706228</v>
      </c>
      <c r="AF56">
        <f>+Calculos!DR17</f>
        <v>28.184281842818429</v>
      </c>
      <c r="AG56">
        <f>+Calculos!DV17</f>
        <v>53.982535062185761</v>
      </c>
      <c r="AH56" s="15">
        <f>+Calculos!DZ17</f>
        <v>1.3482758620689654</v>
      </c>
      <c r="AI56" s="35">
        <f>+Calculos!EF17</f>
        <v>0.21208907741251326</v>
      </c>
      <c r="AJ56" s="35">
        <f>+Calculos!EJ17</f>
        <v>2.003711558854719</v>
      </c>
      <c r="AK56">
        <f>+Calculos!EL17</f>
        <v>0.10584810796507012</v>
      </c>
      <c r="AL56" s="3">
        <f>+Calculos!EN17</f>
        <v>87.169418301369404</v>
      </c>
    </row>
    <row r="57" spans="1:38" ht="15">
      <c r="A57" s="20" t="s">
        <v>220</v>
      </c>
      <c r="B57" s="2" t="s">
        <v>71</v>
      </c>
      <c r="C57" s="7">
        <f>+Calculos!F18</f>
        <v>1168.3705281267755</v>
      </c>
      <c r="D57" s="7">
        <f>+Calculos!J18</f>
        <v>154.50350083116123</v>
      </c>
      <c r="E57">
        <f>+Calculos!N18</f>
        <v>736.41122929913047</v>
      </c>
      <c r="F57" s="8">
        <f>+Calculos!R18</f>
        <v>3.6871603418832031</v>
      </c>
      <c r="G57">
        <f>+Calculos!V18</f>
        <v>38.115631691648822</v>
      </c>
      <c r="H57" s="8">
        <f>+Calculos!Z18</f>
        <v>36.705744995148706</v>
      </c>
      <c r="I57" s="8">
        <f>+Calculos!AD18</f>
        <v>5.2054028355998163</v>
      </c>
      <c r="J57" s="12">
        <f>+Calculos!AF18</f>
        <v>4.4552671522325475</v>
      </c>
      <c r="K57">
        <f>+Calculos!AJ18</f>
        <v>0.17471635891108031</v>
      </c>
      <c r="L57">
        <f>+Calculos!AN18</f>
        <v>12.372102165390874</v>
      </c>
      <c r="M57">
        <f>+Calculos!AP18</f>
        <v>14.455199541016158</v>
      </c>
      <c r="N57">
        <f>+Calculos!AR18</f>
        <v>0</v>
      </c>
      <c r="O57">
        <f>+Calculos!AV18</f>
        <v>74.865940782597363</v>
      </c>
      <c r="P57">
        <f>+Calculos!AZ18</f>
        <v>74.865940782597363</v>
      </c>
      <c r="Q57">
        <f>+Calculos!BD18</f>
        <v>71.561530649214134</v>
      </c>
      <c r="R57" s="7">
        <f>+Calculos!BH18</f>
        <v>140.40255719624551</v>
      </c>
      <c r="S57">
        <f>+Calculos!BL18</f>
        <v>2.9089015845998976</v>
      </c>
      <c r="T57">
        <f>+Calculos!BP18</f>
        <v>27.494223310582363</v>
      </c>
      <c r="U57">
        <f>+Calculos!BT18</f>
        <v>2.4240846538332481</v>
      </c>
      <c r="V57">
        <f>+Calculos!BX18</f>
        <v>0.97938144329896903</v>
      </c>
      <c r="W57" s="9">
        <f>+Calculos!CB18</f>
        <v>60.592783505154642</v>
      </c>
      <c r="X57" s="9">
        <f>+Calculos!CF18</f>
        <v>4.5091179697269598E-2</v>
      </c>
      <c r="Y57">
        <f>+Calculos!CL18</f>
        <v>1.5361370282690434</v>
      </c>
      <c r="Z57" s="14">
        <f>+Calculos!CP18</f>
        <v>0.33505575197171605</v>
      </c>
      <c r="AA57" s="14">
        <f>+Calculos!CR18</f>
        <v>88.149350649350637</v>
      </c>
      <c r="AB57" s="13">
        <f>+Calculos!CX18</f>
        <v>1.3457860538892721</v>
      </c>
      <c r="AC57">
        <f>+Calculos!DD18</f>
        <v>5.2762430939226519</v>
      </c>
      <c r="AD57">
        <f>+Calculos!DF18</f>
        <v>18.952879581151834</v>
      </c>
      <c r="AE57">
        <f>+Calculos!DL18</f>
        <v>20.32525410476935</v>
      </c>
      <c r="AF57">
        <f>+Calculos!DR18</f>
        <v>52.355712603062429</v>
      </c>
      <c r="AG57">
        <f>+Calculos!DV18</f>
        <v>28.229392315585454</v>
      </c>
      <c r="AH57" s="15">
        <f>+Calculos!DZ18</f>
        <v>2.6715367965367967</v>
      </c>
      <c r="AI57" s="35">
        <f>+Calculos!EF18</f>
        <v>0.21833108178322769</v>
      </c>
      <c r="AJ57" s="35">
        <f>+Calculos!EJ18</f>
        <v>1.822924243998753</v>
      </c>
      <c r="AK57">
        <f>+Calculos!EL18</f>
        <v>0.1197696955877323</v>
      </c>
      <c r="AL57" s="3">
        <f>+Calculos!EN18</f>
        <v>94.790976384747793</v>
      </c>
    </row>
    <row r="58" spans="1:38" ht="15">
      <c r="A58" s="20" t="s">
        <v>221</v>
      </c>
      <c r="B58" s="2" t="s">
        <v>72</v>
      </c>
      <c r="C58" s="7">
        <f>+Calculos!F19</f>
        <v>1449.1487387664993</v>
      </c>
      <c r="D58" s="7">
        <f>+Calculos!J19</f>
        <v>32.035758742335318</v>
      </c>
      <c r="E58">
        <f>+Calculos!N19</f>
        <v>142.09397344437778</v>
      </c>
      <c r="F58" s="8">
        <f>+Calculos!R19</f>
        <v>1.0770850516299817</v>
      </c>
      <c r="G58">
        <f>+Calculos!V19</f>
        <v>50</v>
      </c>
      <c r="H58" s="8">
        <f>+Calculos!Z19</f>
        <v>10.072851264964187</v>
      </c>
      <c r="I58" s="8">
        <f>+Calculos!AD19</f>
        <v>2.8762382942968228</v>
      </c>
      <c r="J58" s="12">
        <f>+Calculos!AF19</f>
        <v>1.9847778336025377</v>
      </c>
      <c r="K58">
        <f>+Calculos!AJ19</f>
        <v>0.15363343063450607</v>
      </c>
      <c r="L58">
        <f>+Calculos!AN19</f>
        <v>1.9100372457262915</v>
      </c>
      <c r="M58">
        <f>+Calculos!AP19</f>
        <v>2.7679280656412937</v>
      </c>
      <c r="N58">
        <f>+Calculos!AR19</f>
        <v>36.088583905177792</v>
      </c>
      <c r="O58">
        <f>+Calculos!AV19</f>
        <v>115.74753102320852</v>
      </c>
      <c r="P58">
        <f>+Calculos!AZ19</f>
        <v>98.730790654439872</v>
      </c>
      <c r="Q58">
        <f>+Calculos!BD19</f>
        <v>97.587516018631518</v>
      </c>
      <c r="R58" s="7">
        <f>+Calculos!BH19</f>
        <v>173.98211238522049</v>
      </c>
      <c r="S58">
        <f>+Calculos!BL19</f>
        <v>2.406893970122864</v>
      </c>
      <c r="T58">
        <f>+Calculos!BP19</f>
        <v>23.509336853175075</v>
      </c>
      <c r="U58">
        <f>+Calculos!BT19</f>
        <v>3.1229449262344158</v>
      </c>
      <c r="V58">
        <f>+Calculos!BX19</f>
        <v>1.5043478260869565</v>
      </c>
      <c r="W58" s="9">
        <f>+Calculos!CB19</f>
        <v>34.646376811594202</v>
      </c>
      <c r="X58" s="9">
        <f>+Calculos!CF19</f>
        <v>1.6994577318004613E-2</v>
      </c>
      <c r="Y58">
        <f>+Calculos!CL19</f>
        <v>1.7554580108582649</v>
      </c>
      <c r="Z58" s="14">
        <f>+Calculos!CP19</f>
        <v>0.23103244061327893</v>
      </c>
      <c r="AA58" s="14">
        <f>+Calculos!CR19</f>
        <v>88.464824836228999</v>
      </c>
      <c r="AB58" s="13">
        <f>+Calculos!CX19</f>
        <v>0.42989678878448273</v>
      </c>
      <c r="AC58">
        <f>+Calculos!DD19</f>
        <v>6.4822923374114616</v>
      </c>
      <c r="AD58">
        <f>+Calculos!DF19</f>
        <v>15.426641501937022</v>
      </c>
      <c r="AE58">
        <f>+Calculos!DL19</f>
        <v>10.969485392189839</v>
      </c>
      <c r="AF58">
        <f>+Calculos!DR19</f>
        <v>25.64676616915423</v>
      </c>
      <c r="AG58">
        <f>+Calculos!DV19</f>
        <v>40.937281800632519</v>
      </c>
      <c r="AH58" s="15">
        <f>+Calculos!DZ19</f>
        <v>1.6465394474508688</v>
      </c>
      <c r="AI58" s="35">
        <f>+Calculos!EF19</f>
        <v>0.30695644097705954</v>
      </c>
      <c r="AJ58" s="35">
        <f>+Calculos!EJ19</f>
        <v>2.2612612612612613</v>
      </c>
      <c r="AK58">
        <f>+Calculos!EL19</f>
        <v>0.13574567708547255</v>
      </c>
      <c r="AL58" s="3">
        <f>+Calculos!EN19</f>
        <v>93.6395794406627</v>
      </c>
    </row>
    <row r="59" spans="1:38" ht="15">
      <c r="A59" s="20" t="s">
        <v>223</v>
      </c>
      <c r="B59" s="2" t="s">
        <v>73</v>
      </c>
      <c r="C59" s="7">
        <f>+Calculos!F20</f>
        <v>877.41718915139518</v>
      </c>
      <c r="D59" s="7">
        <f>+Calculos!J20</f>
        <v>45.422181428200034</v>
      </c>
      <c r="E59">
        <f>+Calculos!N20</f>
        <v>139.78863238150163</v>
      </c>
      <c r="F59" s="8">
        <f>+Calculos!R20</f>
        <v>4.6452013809833126</v>
      </c>
      <c r="G59">
        <f>+Calculos!V20</f>
        <v>35.168195718654431</v>
      </c>
      <c r="H59" s="8">
        <f>+Calculos!Z20</f>
        <v>28.462814122157187</v>
      </c>
      <c r="I59" s="8">
        <f>+Calculos!AD20</f>
        <v>6.5514868533679733</v>
      </c>
      <c r="J59" s="12">
        <f>+Calculos!AF20</f>
        <v>7.4667865348117077</v>
      </c>
      <c r="K59">
        <f>+Calculos!AJ20</f>
        <v>4.7697532714014583</v>
      </c>
      <c r="L59">
        <f>+Calculos!AN20</f>
        <v>12.735990410548396</v>
      </c>
      <c r="M59">
        <f>+Calculos!AP20</f>
        <v>11.174776907082498</v>
      </c>
      <c r="N59">
        <f>+Calculos!AR20</f>
        <v>0</v>
      </c>
      <c r="O59">
        <f>+Calculos!AV20</f>
        <v>152.9629756634175</v>
      </c>
      <c r="P59">
        <f>+Calculos!AZ20</f>
        <v>106.18229194455252</v>
      </c>
      <c r="Q59">
        <f>+Calculos!BD20</f>
        <v>96.146904055447052</v>
      </c>
      <c r="R59" s="7">
        <f>+Calculos!BH20</f>
        <v>259.81919627279558</v>
      </c>
      <c r="S59">
        <f>+Calculos!BL20</f>
        <v>3.0237631630929109</v>
      </c>
      <c r="T59">
        <f>+Calculos!BP20</f>
        <v>36.000310702620673</v>
      </c>
      <c r="U59">
        <f>+Calculos!BT20</f>
        <v>7.7566098531513807</v>
      </c>
      <c r="V59">
        <f>+Calculos!BX20</f>
        <v>2.95</v>
      </c>
      <c r="W59" s="9">
        <f>+Calculos!CB20</f>
        <v>65.24166666666666</v>
      </c>
      <c r="X59" s="9">
        <f>+Calculos!CF20</f>
        <v>9.7754969533513134E-2</v>
      </c>
      <c r="Y59">
        <f>+Calculos!CL20</f>
        <v>0</v>
      </c>
      <c r="Z59" s="14">
        <f>+Calculos!CP20</f>
        <v>0</v>
      </c>
      <c r="AA59" s="14">
        <f>+Calculos!CR20</f>
        <v>62.739490992279102</v>
      </c>
      <c r="AB59" s="13">
        <f>+Calculos!CX20</f>
        <v>2.785465810121118</v>
      </c>
      <c r="AC59">
        <f>+Calculos!DD20</f>
        <v>3.1458523245214223</v>
      </c>
      <c r="AD59">
        <f>+Calculos!DF20</f>
        <v>31.787887568820633</v>
      </c>
      <c r="AE59">
        <f>+Calculos!DL20</f>
        <v>10.952857395091518</v>
      </c>
      <c r="AF59">
        <f>+Calculos!DR20</f>
        <v>20.29598308668076</v>
      </c>
      <c r="AG59">
        <f>+Calculos!DV20</f>
        <v>54.236760124610591</v>
      </c>
      <c r="AH59" s="15">
        <f>+Calculos!DZ20</f>
        <v>1.5052902487846727</v>
      </c>
      <c r="AI59" s="35">
        <f>+Calculos!EF20</f>
        <v>0.38278234603121331</v>
      </c>
      <c r="AJ59" s="35">
        <f>+Calculos!EJ20</f>
        <v>1.0773619734854842</v>
      </c>
      <c r="AK59">
        <f>+Calculos!EL20</f>
        <v>0.35529595015576326</v>
      </c>
      <c r="AL59" s="3">
        <f>+Calculos!EN20</f>
        <v>93.563818604575005</v>
      </c>
    </row>
    <row r="60" spans="1:38" ht="15">
      <c r="A60" s="20" t="s">
        <v>224</v>
      </c>
      <c r="B60" s="2" t="s">
        <v>74</v>
      </c>
      <c r="C60" s="7">
        <f>+Calculos!F21</f>
        <v>2751.3545298240056</v>
      </c>
      <c r="D60" s="7">
        <f>+Calculos!J21</f>
        <v>91.283159253221541</v>
      </c>
      <c r="E60">
        <f>+Calculos!N21</f>
        <v>1131.8076890461316</v>
      </c>
      <c r="F60" s="8">
        <f>+Calculos!R21</f>
        <v>3.3203458619820769</v>
      </c>
      <c r="G60">
        <f>+Calculos!V21</f>
        <v>31.521739130434781</v>
      </c>
      <c r="H60" s="8">
        <f>+Calculos!Z21</f>
        <v>42.215825959486409</v>
      </c>
      <c r="I60" s="8">
        <f>+Calculos!AD21</f>
        <v>0</v>
      </c>
      <c r="J60" s="12">
        <f>+Calculos!AF21</f>
        <v>0</v>
      </c>
      <c r="K60">
        <f>+Calculos!AJ21</f>
        <v>0</v>
      </c>
      <c r="L60">
        <f>+Calculos!AN21</f>
        <v>7.3174469389318828</v>
      </c>
      <c r="M60">
        <f>+Calculos!AP21</f>
        <v>20.132890782177036</v>
      </c>
      <c r="N60">
        <f>+Calculos!AR21</f>
        <v>38.544824599393678</v>
      </c>
      <c r="O60">
        <f>+Calculos!AV21</f>
        <v>121.69331103677169</v>
      </c>
      <c r="P60">
        <f>+Calculos!AZ21</f>
        <v>114.57828418966723</v>
      </c>
      <c r="Q60">
        <f>+Calculos!BD21</f>
        <v>107.83218466056078</v>
      </c>
      <c r="R60" s="7">
        <f>+Calculos!BH21</f>
        <v>279.50376535126333</v>
      </c>
      <c r="S60">
        <f>+Calculos!BL21</f>
        <v>4.6379434262606791</v>
      </c>
      <c r="T60">
        <f>+Calculos!BP21</f>
        <v>62.506828449376869</v>
      </c>
      <c r="U60">
        <f>+Calculos!BT21</f>
        <v>11.436746857938266</v>
      </c>
      <c r="V60">
        <f>+Calculos!BX21</f>
        <v>3.0138888888888888</v>
      </c>
      <c r="W60" s="9">
        <f>+Calculos!CB21</f>
        <v>30.736111111111111</v>
      </c>
      <c r="X60" s="9">
        <f>+Calculos!CF21</f>
        <v>1.491943639182903E-2</v>
      </c>
      <c r="Y60">
        <f>+Calculos!CL21</f>
        <v>1.5566870332654448</v>
      </c>
      <c r="Z60" s="14">
        <f>+Calculos!CP21</f>
        <v>0.28303532490187527</v>
      </c>
      <c r="AA60" s="14">
        <f>+Calculos!CR21</f>
        <v>65.023112480739599</v>
      </c>
      <c r="AB60" s="13">
        <f>+Calculos!CX21</f>
        <v>0.2792076325574625</v>
      </c>
      <c r="AC60">
        <f>+Calculos!DD21</f>
        <v>5.3815165876777256</v>
      </c>
      <c r="AD60">
        <f>+Calculos!DF21</f>
        <v>18.582122413033904</v>
      </c>
      <c r="AE60">
        <f>+Calculos!DL21</f>
        <v>4.6547985274093495</v>
      </c>
      <c r="AF60">
        <f>+Calculos!DR21</f>
        <v>15.813953488372093</v>
      </c>
      <c r="AG60">
        <f>+Calculos!DV21</f>
        <v>33.153493390882112</v>
      </c>
      <c r="AH60" s="15">
        <f>+Calculos!DZ21</f>
        <v>0.11093990755007704</v>
      </c>
      <c r="AI60" s="35">
        <f>+Calculos!EF21</f>
        <v>0.43500797448165868</v>
      </c>
      <c r="AJ60" s="35">
        <f>+Calculos!EJ21</f>
        <v>1.4780701754385965</v>
      </c>
      <c r="AK60">
        <f>+Calculos!EL21</f>
        <v>0.29430806582141894</v>
      </c>
      <c r="AL60" s="3">
        <f>+Calculos!EN21</f>
        <v>92.718986003467407</v>
      </c>
    </row>
    <row r="61" spans="1:38" ht="15">
      <c r="A61" s="20" t="s">
        <v>225</v>
      </c>
      <c r="B61" s="2" t="s">
        <v>75</v>
      </c>
      <c r="C61" s="7">
        <f>+Calculos!F22</f>
        <v>601.14805041884722</v>
      </c>
      <c r="D61" s="7">
        <f>+Calculos!J22</f>
        <v>101.23196639098715</v>
      </c>
      <c r="E61">
        <f>+Calculos!N22</f>
        <v>237.76501588908971</v>
      </c>
      <c r="F61" s="8">
        <f>+Calculos!R22</f>
        <v>6.493497844158715</v>
      </c>
      <c r="G61">
        <f>+Calculos!V22</f>
        <v>39.534883720930232</v>
      </c>
      <c r="H61" s="8">
        <f>+Calculos!Z22</f>
        <v>59.357230293399539</v>
      </c>
      <c r="I61" s="8">
        <f>+Calculos!AD22</f>
        <v>10.822496406931192</v>
      </c>
      <c r="J61" s="12">
        <f>+Calculos!AF22</f>
        <v>18.003046669436365</v>
      </c>
      <c r="K61">
        <f>+Calculos!AJ22</f>
        <v>9.9709181553801418</v>
      </c>
      <c r="L61">
        <f>+Calculos!AN22</f>
        <v>29.774269491760144</v>
      </c>
      <c r="M61">
        <f>+Calculos!AP22</f>
        <v>17.89874405761697</v>
      </c>
      <c r="N61">
        <f>+Calculos!AR22</f>
        <v>21.885995777621392</v>
      </c>
      <c r="O61">
        <f>+Calculos!AV22</f>
        <v>118.29821072499402</v>
      </c>
      <c r="P61">
        <f>+Calculos!AZ22</f>
        <v>95.737468215160547</v>
      </c>
      <c r="Q61">
        <f>+Calculos!BD22</f>
        <v>84.332222001702291</v>
      </c>
      <c r="R61" s="7">
        <f>+Calculos!BH22</f>
        <v>261.46723081287934</v>
      </c>
      <c r="S61">
        <f>+Calculos!BL22</f>
        <v>4.4954985074944949</v>
      </c>
      <c r="T61">
        <f>+Calculos!BP22</f>
        <v>54.94498175826606</v>
      </c>
      <c r="U61">
        <f>+Calculos!BT22</f>
        <v>9.4072468767940354</v>
      </c>
      <c r="V61">
        <f>+Calculos!BX22</f>
        <v>3.0540540540540539</v>
      </c>
      <c r="W61" s="9">
        <f>+Calculos!CB22</f>
        <v>123.83783783783784</v>
      </c>
      <c r="X61" s="9">
        <f>+Calculos!CF22</f>
        <v>0.25054680664916884</v>
      </c>
      <c r="Y61">
        <f>+Calculos!CL22</f>
        <v>3.2736696613683485</v>
      </c>
      <c r="Z61" s="14">
        <f>+Calculos!CP22</f>
        <v>4.2643023010344103E-2</v>
      </c>
      <c r="AA61" s="14">
        <f>+Calculos!CR22</f>
        <v>90.099009900990097</v>
      </c>
      <c r="AB61" s="13">
        <f>+Calculos!CX22</f>
        <v>1.1133541322566831</v>
      </c>
      <c r="AC61">
        <f>+Calculos!DD22</f>
        <v>17.153846153846153</v>
      </c>
      <c r="AD61">
        <f>+Calculos!DF22</f>
        <v>5.8295964125560538</v>
      </c>
      <c r="AE61">
        <f>+Calculos!DL22</f>
        <v>45.986394557823132</v>
      </c>
      <c r="AF61">
        <f>+Calculos!DR22</f>
        <v>54.450261780104711</v>
      </c>
      <c r="AG61">
        <f>+Calculos!DV22</f>
        <v>58.896396396396398</v>
      </c>
      <c r="AH61" s="15">
        <f>+Calculos!DZ22</f>
        <v>8.8861386138613856</v>
      </c>
      <c r="AI61" s="35">
        <f>+Calculos!EF22</f>
        <v>0.31496881496881496</v>
      </c>
      <c r="AJ61" s="35">
        <f>+Calculos!EJ22</f>
        <v>2.7692307692307692</v>
      </c>
      <c r="AK61">
        <f>+Calculos!EL22</f>
        <v>0.11373873873873874</v>
      </c>
      <c r="AL61" s="3">
        <f>+Calculos!EN22</f>
        <v>93.007123201978004</v>
      </c>
    </row>
    <row r="62" spans="1:38" ht="15">
      <c r="A62" s="20" t="s">
        <v>226</v>
      </c>
      <c r="B62" s="2" t="s">
        <v>76</v>
      </c>
      <c r="C62" s="7">
        <f>+Calculos!F23</f>
        <v>1421.7360058832105</v>
      </c>
      <c r="D62" s="7">
        <f>+Calculos!J23</f>
        <v>78.925496286193379</v>
      </c>
      <c r="E62">
        <f>+Calculos!N23</f>
        <v>403.99681744953563</v>
      </c>
      <c r="F62" s="8">
        <f>+Calculos!R23</f>
        <v>3.7099171870689838</v>
      </c>
      <c r="G62">
        <f>+Calculos!V23</f>
        <v>40.575079872204476</v>
      </c>
      <c r="H62" s="8">
        <f>+Calculos!Z23</f>
        <v>27.784487320360725</v>
      </c>
      <c r="I62" s="8">
        <f>+Calculos!AD23</f>
        <v>3.4306761084723938</v>
      </c>
      <c r="J62" s="12">
        <f>+Calculos!AF23</f>
        <v>2.4130190796857462</v>
      </c>
      <c r="K62">
        <f>+Calculos!AJ23</f>
        <v>0</v>
      </c>
      <c r="L62">
        <f>+Calculos!AN23</f>
        <v>9.3714927048260375</v>
      </c>
      <c r="M62">
        <f>+Calculos!AP23</f>
        <v>13.323788607323017</v>
      </c>
      <c r="N62">
        <f>+Calculos!AR23</f>
        <v>38.5570869491237</v>
      </c>
      <c r="O62">
        <f>+Calculos!AV23</f>
        <v>117.22141563658289</v>
      </c>
      <c r="P62">
        <f>+Calculos!AZ23</f>
        <v>101.00548728665234</v>
      </c>
      <c r="Q62">
        <f>+Calculos!BD23</f>
        <v>99.230311858431151</v>
      </c>
      <c r="R62" s="7">
        <f>+Calculos!BH23</f>
        <v>291.66822190650248</v>
      </c>
      <c r="S62">
        <f>+Calculos!BL23</f>
        <v>2.5331154986976396</v>
      </c>
      <c r="T62">
        <f>+Calculos!BP23</f>
        <v>25.590450274244656</v>
      </c>
      <c r="U62">
        <f>+Calculos!BT23</f>
        <v>7.9583707400028203</v>
      </c>
      <c r="V62">
        <f>+Calculos!BX23</f>
        <v>3.5625</v>
      </c>
      <c r="W62" s="9">
        <f>+Calculos!CB23</f>
        <v>69.348214285714292</v>
      </c>
      <c r="X62" s="9">
        <f>+Calculos!CF23</f>
        <v>5.3756817363860357E-2</v>
      </c>
      <c r="Y62">
        <f>+Calculos!CL23</f>
        <v>1.1781096059113301</v>
      </c>
      <c r="Z62" s="14">
        <f>+Calculos!CP23</f>
        <v>3.1229583169998694E-2</v>
      </c>
      <c r="AA62" s="14">
        <f>+Calculos!CR23</f>
        <v>92.468619246861934</v>
      </c>
      <c r="AB62" s="13">
        <f>+Calculos!CX23</f>
        <v>0.14776974665177825</v>
      </c>
      <c r="AC62">
        <f>+Calculos!DD23</f>
        <v>20.737556561085974</v>
      </c>
      <c r="AD62">
        <f>+Calculos!DF23</f>
        <v>4.8221688850098188</v>
      </c>
      <c r="AE62">
        <f>+Calculos!DL23</f>
        <v>9.1335647255431294</v>
      </c>
      <c r="AF62">
        <f>+Calculos!DR23</f>
        <v>22.833843017329254</v>
      </c>
      <c r="AG62">
        <f>+Calculos!DV23</f>
        <v>32.190498478820501</v>
      </c>
      <c r="AH62" s="15">
        <f>+Calculos!DZ23</f>
        <v>11.907949790794978</v>
      </c>
      <c r="AI62" s="35">
        <f>+Calculos!EF23</f>
        <v>0.18833943833943834</v>
      </c>
      <c r="AJ62" s="35">
        <f>+Calculos!EJ23</f>
        <v>1.3043345543345544</v>
      </c>
      <c r="AK62">
        <f>+Calculos!EL23</f>
        <v>0.14439503861455652</v>
      </c>
      <c r="AL62" s="3">
        <f>+Calculos!EN23</f>
        <v>92.878637396032005</v>
      </c>
    </row>
    <row r="63" spans="1:38" ht="15">
      <c r="A63" s="20" t="s">
        <v>227</v>
      </c>
      <c r="B63" s="2" t="s">
        <v>77</v>
      </c>
      <c r="C63" s="7">
        <f>+Calculos!F24</f>
        <v>1022.1498069480249</v>
      </c>
      <c r="D63" s="7">
        <f>+Calculos!J24</f>
        <v>67.081324917879954</v>
      </c>
      <c r="E63">
        <f>+Calculos!N24</f>
        <v>217.23274700057547</v>
      </c>
      <c r="F63" s="8">
        <f>+Calculos!R24</f>
        <v>3.1358136180759133</v>
      </c>
      <c r="G63">
        <f>+Calculos!V24</f>
        <v>30.555555555555557</v>
      </c>
      <c r="H63" s="8">
        <f>+Calculos!Z24</f>
        <v>30.655713930310135</v>
      </c>
      <c r="I63" s="8">
        <f>+Calculos!AD24</f>
        <v>6.9238764687116179</v>
      </c>
      <c r="J63" s="12">
        <f>+Calculos!AF24</f>
        <v>6.7738372806479328</v>
      </c>
      <c r="K63">
        <f>+Calculos!AJ24</f>
        <v>1.889802429745981</v>
      </c>
      <c r="L63">
        <f>+Calculos!AN24</f>
        <v>7.559209718983924</v>
      </c>
      <c r="M63">
        <f>+Calculos!AP24</f>
        <v>7.7266447549390511</v>
      </c>
      <c r="N63">
        <f>+Calculos!AR24</f>
        <v>12.009468045346953</v>
      </c>
      <c r="O63">
        <f>+Calculos!AV24</f>
        <v>201.36940729836286</v>
      </c>
      <c r="P63">
        <f>+Calculos!AZ24</f>
        <v>180.34691280278196</v>
      </c>
      <c r="Q63">
        <f>+Calculos!BD24</f>
        <v>172.57009502995368</v>
      </c>
      <c r="R63" s="7">
        <f>+Calculos!BH24</f>
        <v>177.76232797334146</v>
      </c>
      <c r="S63">
        <f>+Calculos!BL24</f>
        <v>3.3615921985773793</v>
      </c>
      <c r="T63">
        <f>+Calculos!BP24</f>
        <v>38.38235868524918</v>
      </c>
      <c r="U63">
        <f>+Calculos!BT24</f>
        <v>4.641004154752352</v>
      </c>
      <c r="V63">
        <f>+Calculos!BX24</f>
        <v>1.6086956521739131</v>
      </c>
      <c r="W63" s="9">
        <f>+Calculos!CB24</f>
        <v>37.052173913043475</v>
      </c>
      <c r="X63" s="9">
        <f>+Calculos!CF24</f>
        <v>4.1924946376212684E-2</v>
      </c>
      <c r="Y63">
        <f>+Calculos!CL24</f>
        <v>6.701402805611222</v>
      </c>
      <c r="Z63" s="14">
        <f>+Calculos!CP24</f>
        <v>4.9491626794258371E-2</v>
      </c>
      <c r="AA63" s="14">
        <f>+Calculos!CR24</f>
        <v>64.350453172205434</v>
      </c>
      <c r="AB63" s="13">
        <f>+Calculos!CX24</f>
        <v>0.54806504734458628</v>
      </c>
      <c r="AC63">
        <f>+Calculos!DD24</f>
        <v>14.04225352112676</v>
      </c>
      <c r="AD63">
        <f>+Calculos!DF24</f>
        <v>7.1213640922768304</v>
      </c>
      <c r="AE63">
        <f>+Calculos!DL24</f>
        <v>1.9736842105263157</v>
      </c>
      <c r="AF63">
        <f>+Calculos!DR24</f>
        <v>36.233951497860197</v>
      </c>
      <c r="AG63">
        <f>+Calculos!DV24</f>
        <v>41.156385158206234</v>
      </c>
      <c r="AH63" s="15">
        <f>+Calculos!DZ24</f>
        <v>7.6646525679758311</v>
      </c>
      <c r="AI63" s="35">
        <f>+Calculos!EF24</f>
        <v>0.13558515699333967</v>
      </c>
      <c r="AJ63" s="35">
        <f>+Calculos!EJ24</f>
        <v>1.0449571836346336</v>
      </c>
      <c r="AK63">
        <f>+Calculos!EL24</f>
        <v>0.12975187798770771</v>
      </c>
      <c r="AL63" s="3">
        <f>+Calculos!EN24</f>
        <v>93.302855501567805</v>
      </c>
    </row>
    <row r="64" spans="1:38" ht="15">
      <c r="A64" s="20" t="s">
        <v>228</v>
      </c>
      <c r="B64" s="2" t="s">
        <v>78</v>
      </c>
      <c r="C64" s="7">
        <f>+Calculos!F25</f>
        <v>1151.5620024920827</v>
      </c>
      <c r="D64" s="7">
        <f>+Calculos!J25</f>
        <v>37.592771580334386</v>
      </c>
      <c r="E64">
        <f>+Calculos!N25</f>
        <v>121.22426957693322</v>
      </c>
      <c r="F64" s="8">
        <f>+Calculos!R25</f>
        <v>1.6635413020364893</v>
      </c>
      <c r="G64">
        <f>+Calculos!V25</f>
        <v>40</v>
      </c>
      <c r="H64" s="8">
        <f>+Calculos!Z25</f>
        <v>10.274813924343022</v>
      </c>
      <c r="I64" s="8">
        <f>+Calculos!AD25</f>
        <v>3.4901748885863597</v>
      </c>
      <c r="J64" s="12">
        <f>+Calculos!AF25</f>
        <v>3.0308180376161338</v>
      </c>
      <c r="K64">
        <f>+Calculos!AJ25</f>
        <v>4.2488103331067298E-2</v>
      </c>
      <c r="L64">
        <f>+Calculos!AN25</f>
        <v>0.63732154996600954</v>
      </c>
      <c r="M64">
        <f>+Calculos!AP25</f>
        <v>0.7339152803102158</v>
      </c>
      <c r="N64">
        <f>+Calculos!AR25</f>
        <v>90.052962595167159</v>
      </c>
      <c r="O64">
        <f>+Calculos!AV25</f>
        <v>98.540358302984984</v>
      </c>
      <c r="P64">
        <f>+Calculos!AZ25</f>
        <v>98.540358302984984</v>
      </c>
      <c r="Q64">
        <f>+Calculos!BD25</f>
        <v>95.947190979222214</v>
      </c>
      <c r="R64" s="7">
        <f>+Calculos!BH25</f>
        <v>88.935587175199061</v>
      </c>
      <c r="S64">
        <f>+Calculos!BL25</f>
        <v>1.5330674744257844</v>
      </c>
      <c r="T64">
        <f>+Calculos!BP25</f>
        <v>24.578007276166563</v>
      </c>
      <c r="U64">
        <f>+Calculos!BT25</f>
        <v>2.3811473538953667</v>
      </c>
      <c r="V64">
        <f>+Calculos!BX25</f>
        <v>2.0277777777777777</v>
      </c>
      <c r="W64" s="9">
        <f>+Calculos!CB25</f>
        <v>134.5</v>
      </c>
      <c r="X64" s="9">
        <f>+Calculos!CF25</f>
        <v>4.8945676566322302E-2</v>
      </c>
      <c r="Y64">
        <f>+Calculos!CL25</f>
        <v>1.8992847477285908</v>
      </c>
      <c r="Z64" s="14">
        <f>+Calculos!CP25</f>
        <v>0.47918575063613233</v>
      </c>
      <c r="AA64" s="14">
        <f>+Calculos!CR25</f>
        <v>72.89719626168224</v>
      </c>
      <c r="AB64" s="13">
        <f>+Calculos!CX25</f>
        <v>4.3247602605945286</v>
      </c>
      <c r="AC64">
        <f>+Calculos!DD25</f>
        <v>1.120920745920746</v>
      </c>
      <c r="AD64">
        <f>+Calculos!DF25</f>
        <v>89.212373277878868</v>
      </c>
      <c r="AE64">
        <f>+Calculos!DL25</f>
        <v>4.5209580838323351</v>
      </c>
      <c r="AF64">
        <f>+Calculos!DR25</f>
        <v>15.222222222222221</v>
      </c>
      <c r="AG64">
        <f>+Calculos!DV25</f>
        <v>57.865273371897743</v>
      </c>
      <c r="AH64" s="15">
        <f>+Calculos!DZ25</f>
        <v>0.96771452846219197</v>
      </c>
      <c r="AI64" s="35">
        <f>+Calculos!EF25</f>
        <v>0.43208245243128962</v>
      </c>
      <c r="AJ64" s="35">
        <f>+Calculos!EJ25</f>
        <v>1.4162262156448202</v>
      </c>
      <c r="AK64">
        <f>+Calculos!EL25</f>
        <v>0.30509423399888042</v>
      </c>
      <c r="AL64" s="3">
        <f>+Calculos!EN25</f>
        <v>93.228272184704096</v>
      </c>
    </row>
    <row r="65" spans="1:38" ht="15">
      <c r="A65" s="20" t="s">
        <v>229</v>
      </c>
      <c r="B65" s="2" t="s">
        <v>79</v>
      </c>
      <c r="C65" s="7">
        <f>+Calculos!F26</f>
        <v>1858.8597595607293</v>
      </c>
      <c r="D65" s="7">
        <f>+Calculos!J26</f>
        <v>82.960391427183112</v>
      </c>
      <c r="E65">
        <f>+Calculos!N26</f>
        <v>450.0473680739849</v>
      </c>
      <c r="F65" s="8">
        <f>+Calculos!R26</f>
        <v>2.0258947845465962</v>
      </c>
      <c r="G65">
        <f>+Calculos!V26</f>
        <v>31.03448275862069</v>
      </c>
      <c r="H65" s="8">
        <f>+Calculos!Z26</f>
        <v>34.896037663815122</v>
      </c>
      <c r="I65" s="8">
        <f>+Calculos!AD26</f>
        <v>4.2037316779341873</v>
      </c>
      <c r="J65" s="12">
        <f>+Calculos!AF26</f>
        <v>2.2614571413002018</v>
      </c>
      <c r="K65">
        <f>+Calculos!AJ26</f>
        <v>3.4330554193231975</v>
      </c>
      <c r="L65">
        <f>+Calculos!AN26</f>
        <v>6.4301672933355123</v>
      </c>
      <c r="M65">
        <f>+Calculos!AP26</f>
        <v>11.952779228824918</v>
      </c>
      <c r="N65">
        <f>+Calculos!AR26</f>
        <v>56.912442396313367</v>
      </c>
      <c r="O65">
        <f>+Calculos!AV26</f>
        <v>43.961916824661138</v>
      </c>
      <c r="P65">
        <f>+Calculos!AZ26</f>
        <v>43.961916824661138</v>
      </c>
      <c r="Q65">
        <f>+Calculos!BD26</f>
        <v>43.86062208543381</v>
      </c>
      <c r="R65" s="7">
        <f>+Calculos!BH26</f>
        <v>326.39755541354032</v>
      </c>
      <c r="S65">
        <f>+Calculos!BL26</f>
        <v>4.4063211563888469</v>
      </c>
      <c r="T65">
        <f>+Calculos!BP26</f>
        <v>51.559022266710869</v>
      </c>
      <c r="U65">
        <f>+Calculos!BT26</f>
        <v>4.2037316779341873</v>
      </c>
      <c r="V65">
        <f>+Calculos!BX26</f>
        <v>1.1066666666666667</v>
      </c>
      <c r="W65" s="9">
        <f>+Calculos!CB26</f>
        <v>54.8</v>
      </c>
      <c r="X65" s="9">
        <f>+Calculos!CF26</f>
        <v>4.105607000509455E-2</v>
      </c>
      <c r="Y65">
        <f>+Calculos!CL26</f>
        <v>1.1615207961214595</v>
      </c>
      <c r="Z65" s="14">
        <f>+Calculos!CP26</f>
        <v>0.35544815465729351</v>
      </c>
      <c r="AA65" s="14">
        <f>+Calculos!CR26</f>
        <v>93.016069221260807</v>
      </c>
      <c r="AB65" s="13">
        <f>+Calculos!CX26</f>
        <v>1.5005583472920156</v>
      </c>
      <c r="AC65">
        <f>+Calculos!DD26</f>
        <v>2.3946843853820599</v>
      </c>
      <c r="AD65">
        <f>+Calculos!DF26</f>
        <v>41.759156492785792</v>
      </c>
      <c r="AE65">
        <f>+Calculos!DL26</f>
        <v>7.4875712380259491</v>
      </c>
      <c r="AF65">
        <f>+Calculos!DR26</f>
        <v>36.382978723404257</v>
      </c>
      <c r="AG65">
        <f>+Calculos!DV26</f>
        <v>53.245142620917733</v>
      </c>
      <c r="AH65" s="15">
        <f>+Calculos!DZ26</f>
        <v>0.71075401730531518</v>
      </c>
      <c r="AI65" s="35">
        <f>+Calculos!EF26</f>
        <v>0.22000738279808046</v>
      </c>
      <c r="AJ65" s="35">
        <f>+Calculos!EJ26</f>
        <v>0.89294942783314879</v>
      </c>
      <c r="AK65">
        <f>+Calculos!EL26</f>
        <v>0.24638280281107897</v>
      </c>
      <c r="AL65" s="3">
        <f>+Calculos!EN26</f>
        <v>90.115840555579297</v>
      </c>
    </row>
    <row r="66" spans="1:38" ht="15">
      <c r="A66" s="20" t="s">
        <v>230</v>
      </c>
      <c r="B66" s="2" t="s">
        <v>80</v>
      </c>
      <c r="C66" s="7">
        <f>+Calculos!F27</f>
        <v>1676.1476019121012</v>
      </c>
      <c r="D66" s="7">
        <f>+Calculos!J27</f>
        <v>91.314518577046584</v>
      </c>
      <c r="E66">
        <f>+Calculos!N27</f>
        <v>354.95847042494654</v>
      </c>
      <c r="F66" s="8">
        <f>+Calculos!R27</f>
        <v>2.7453183824165759</v>
      </c>
      <c r="G66">
        <f>+Calculos!V27</f>
        <v>0</v>
      </c>
      <c r="H66" s="8">
        <f>+Calculos!Z27</f>
        <v>28.564384121810562</v>
      </c>
      <c r="I66" s="8">
        <f>+Calculos!AD27</f>
        <v>9.4125201682854023</v>
      </c>
      <c r="J66" s="12">
        <f>+Calculos!AF27</f>
        <v>5.6155676012946998</v>
      </c>
      <c r="K66">
        <f>+Calculos!AJ27</f>
        <v>0.97492493078032993</v>
      </c>
      <c r="L66">
        <f>+Calculos!AN27</f>
        <v>1.5208828920173147</v>
      </c>
      <c r="M66">
        <f>+Calculos!AP27</f>
        <v>2.549224212243963</v>
      </c>
      <c r="N66">
        <f>+Calculos!AR27</f>
        <v>39.88165680473373</v>
      </c>
      <c r="O66">
        <f>+Calculos!AV27</f>
        <v>110.46638253057174</v>
      </c>
      <c r="P66">
        <f>+Calculos!AZ27</f>
        <v>80.071786153816788</v>
      </c>
      <c r="Q66">
        <f>+Calculos!BD27</f>
        <v>56.017567945976317</v>
      </c>
      <c r="R66" s="7">
        <f>+Calculos!BH27</f>
        <v>309.66756808977874</v>
      </c>
      <c r="S66">
        <f>+Calculos!BL27</f>
        <v>4.5755306373609592</v>
      </c>
      <c r="T66">
        <f>+Calculos!BP27</f>
        <v>63.142322795581244</v>
      </c>
      <c r="U66">
        <f>+Calculos!BT27</f>
        <v>8.4320493174223401</v>
      </c>
      <c r="V66">
        <f>+Calculos!BX27</f>
        <v>2.15</v>
      </c>
      <c r="W66" s="9">
        <f>+Calculos!CB27</f>
        <v>55.333333333333336</v>
      </c>
      <c r="X66" s="9">
        <f>+Calculos!CF27</f>
        <v>5.5832100094174629E-2</v>
      </c>
      <c r="Y66">
        <f>+Calculos!CL27</f>
        <v>3.3421550094517958</v>
      </c>
      <c r="Z66" s="14">
        <f>+Calculos!CP27</f>
        <v>6.8438914027149328E-2</v>
      </c>
      <c r="AA66" s="14">
        <f>+Calculos!CR27</f>
        <v>80.578512396694208</v>
      </c>
      <c r="AB66" s="13">
        <f>+Calculos!CX27</f>
        <v>0.7695039659050551</v>
      </c>
      <c r="AC66">
        <f>+Calculos!DD27</f>
        <v>15.456410256410257</v>
      </c>
      <c r="AD66">
        <f>+Calculos!DF27</f>
        <v>6.4698075646980753</v>
      </c>
      <c r="AE66">
        <f>+Calculos!DL27</f>
        <v>10.32258064516129</v>
      </c>
      <c r="AF66">
        <f>+Calculos!DR27</f>
        <v>44.325481798715202</v>
      </c>
      <c r="AG66">
        <f>+Calculos!DV27</f>
        <v>97.864077669902912</v>
      </c>
      <c r="AH66" s="15">
        <f>+Calculos!DZ27</f>
        <v>2.6570247933884299</v>
      </c>
      <c r="AI66" s="35">
        <f>+Calculos!EF27</f>
        <v>7.0646766169154232E-2</v>
      </c>
      <c r="AJ66" s="35">
        <f>+Calculos!EJ27</f>
        <v>1.5373134328358209</v>
      </c>
      <c r="AK66">
        <f>+Calculos!EL27</f>
        <v>4.5954692556634306E-2</v>
      </c>
      <c r="AL66" s="3">
        <f>+Calculos!EN27</f>
        <v>91.096242562479802</v>
      </c>
    </row>
    <row r="67" spans="1:38" ht="15">
      <c r="A67" s="20" t="s">
        <v>231</v>
      </c>
      <c r="B67" s="2" t="s">
        <v>81</v>
      </c>
      <c r="C67" s="7">
        <f>+Calculos!F28</f>
        <v>650.28042587374955</v>
      </c>
      <c r="D67" s="7">
        <f>+Calculos!J28</f>
        <v>59.819494674818735</v>
      </c>
      <c r="E67">
        <f>+Calculos!N28</f>
        <v>260.65813733896204</v>
      </c>
      <c r="F67" s="8">
        <f>+Calculos!R28</f>
        <v>7.1842040173189163</v>
      </c>
      <c r="G67">
        <f>+Calculos!V28</f>
        <v>20.967741935483872</v>
      </c>
      <c r="H67" s="8">
        <f>+Calculos!Z28</f>
        <v>41.675714120875547</v>
      </c>
      <c r="I67" s="8">
        <f>+Calculos!AD28</f>
        <v>8.2838270811942607</v>
      </c>
      <c r="J67" s="12">
        <f>+Calculos!AF28</f>
        <v>12.738853503184714</v>
      </c>
      <c r="K67">
        <f>+Calculos!AJ28</f>
        <v>3.6638295473761344</v>
      </c>
      <c r="L67">
        <f>+Calculos!AN28</f>
        <v>22.884843018995547</v>
      </c>
      <c r="M67">
        <f>+Calculos!AP28</f>
        <v>14.881565464446327</v>
      </c>
      <c r="N67">
        <f>+Calculos!AR28</f>
        <v>0</v>
      </c>
      <c r="O67">
        <f>+Calculos!AV28</f>
        <v>121.69161906887143</v>
      </c>
      <c r="P67">
        <f>+Calculos!AZ28</f>
        <v>115.68034631968622</v>
      </c>
      <c r="Q67">
        <f>+Calculos!BD28</f>
        <v>108.89933742578826</v>
      </c>
      <c r="R67" s="7">
        <f>+Calculos!BH28</f>
        <v>308.52044985872772</v>
      </c>
      <c r="S67">
        <f>+Calculos!BL28</f>
        <v>2.8223658639467173</v>
      </c>
      <c r="T67">
        <f>+Calculos!BP28</f>
        <v>44.461425882693085</v>
      </c>
      <c r="U67">
        <f>+Calculos!BT28</f>
        <v>3.2988691916260335</v>
      </c>
      <c r="V67">
        <f>+Calculos!BX28</f>
        <v>1.5254237288135593</v>
      </c>
      <c r="W67" s="9">
        <f>+Calculos!CB28</f>
        <v>30.338983050847457</v>
      </c>
      <c r="X67" s="9">
        <f>+Calculos!CF28</f>
        <v>4.8154524911223504E-2</v>
      </c>
      <c r="Y67">
        <f>+Calculos!CL28</f>
        <v>2.4923245614035086</v>
      </c>
      <c r="Z67" s="14">
        <f>+Calculos!CP28</f>
        <v>0.409150901891773</v>
      </c>
      <c r="AA67" s="14">
        <f>+Calculos!CR28</f>
        <v>65.806451612903231</v>
      </c>
      <c r="AB67" s="13">
        <f>+Calculos!CX28</f>
        <v>1.5580844726189567</v>
      </c>
      <c r="AC67">
        <f>+Calculos!DD28</f>
        <v>6.9084967320261441</v>
      </c>
      <c r="AD67">
        <f>+Calculos!DF28</f>
        <v>14.474929044465469</v>
      </c>
      <c r="AE67">
        <f>+Calculos!DL28</f>
        <v>29.267764298093589</v>
      </c>
      <c r="AF67">
        <f>+Calculos!DR28</f>
        <v>78.834355828220865</v>
      </c>
      <c r="AG67">
        <f>+Calculos!DV28</f>
        <v>62.823600240818784</v>
      </c>
      <c r="AH67" s="15">
        <f>+Calculos!DZ28</f>
        <v>1.4430107526881721</v>
      </c>
      <c r="AI67" s="35">
        <f>+Calculos!EF28</f>
        <v>0.26482440990213013</v>
      </c>
      <c r="AJ67" s="35">
        <f>+Calculos!EJ28</f>
        <v>0.95624640184225673</v>
      </c>
      <c r="AK67">
        <f>+Calculos!EL28</f>
        <v>0.2769416014449127</v>
      </c>
      <c r="AL67" s="3">
        <f>+Calculos!EN28</f>
        <v>96.456794242409799</v>
      </c>
    </row>
    <row r="68" spans="1:38" ht="15">
      <c r="A68" s="20" t="s">
        <v>232</v>
      </c>
      <c r="B68" s="2" t="s">
        <v>82</v>
      </c>
      <c r="C68" s="7">
        <f>+Calculos!F29</f>
        <v>1190.7631980591955</v>
      </c>
      <c r="D68" s="7">
        <f>+Calculos!J29</f>
        <v>73.579843949217121</v>
      </c>
      <c r="E68">
        <f>+Calculos!N29</f>
        <v>9.2575207168495162</v>
      </c>
      <c r="F68" s="8">
        <f>+Calculos!R29</f>
        <v>2.6025025191041427</v>
      </c>
      <c r="G68">
        <f>+Calculos!V29</f>
        <v>35.833333333333336</v>
      </c>
      <c r="H68" s="8">
        <f>+Calculos!Z29</f>
        <v>16.392385996954665</v>
      </c>
      <c r="I68" s="8">
        <f>+Calculos!AD29</f>
        <v>7.7737088232980893</v>
      </c>
      <c r="J68" s="12">
        <f>+Calculos!AF29</f>
        <v>6.5283415174136419</v>
      </c>
      <c r="K68">
        <f>+Calculos!AJ29</f>
        <v>0.28384093553972356</v>
      </c>
      <c r="L68">
        <f>+Calculos!AN29</f>
        <v>0.17030456132383412</v>
      </c>
      <c r="M68">
        <f>+Calculos!AP29</f>
        <v>0.20279240408603708</v>
      </c>
      <c r="N68">
        <f>+Calculos!AR29</f>
        <v>0</v>
      </c>
      <c r="O68">
        <f>+Calculos!AV29</f>
        <v>24.639277096453505</v>
      </c>
      <c r="P68">
        <f>+Calculos!AZ29</f>
        <v>21.63118976917729</v>
      </c>
      <c r="Q68">
        <f>+Calculos!BD29</f>
        <v>20.684825216775785</v>
      </c>
      <c r="R68" s="7">
        <f>+Calculos!BH29</f>
        <v>161.00207432970265</v>
      </c>
      <c r="S68">
        <f>+Calculos!BL29</f>
        <v>6.0499733885667739</v>
      </c>
      <c r="T68">
        <f>+Calculos!BP29</f>
        <v>41.741436507709302</v>
      </c>
      <c r="U68">
        <f>+Calculos!BT29</f>
        <v>4.4614328898928166</v>
      </c>
      <c r="V68">
        <f>+Calculos!BX29</f>
        <v>0.80487804878048785</v>
      </c>
      <c r="W68" s="9">
        <f>+Calculos!CB29</f>
        <v>51.56707317073171</v>
      </c>
      <c r="X68" s="9">
        <f>+Calculos!CF29</f>
        <v>0.12961316821971555</v>
      </c>
      <c r="Y68">
        <f>+Calculos!CL29</f>
        <v>1.2039995266832328</v>
      </c>
      <c r="Z68" s="14">
        <f>+Calculos!CP29</f>
        <v>0.48422604422604421</v>
      </c>
      <c r="AA68" s="14">
        <f>+Calculos!CR29</f>
        <v>91.516135579460126</v>
      </c>
      <c r="AB68" s="13">
        <f>+Calculos!CX29</f>
        <v>6.4294880935405674</v>
      </c>
      <c r="AC68">
        <f>+Calculos!DD29</f>
        <v>1.7065868263473054</v>
      </c>
      <c r="AD68">
        <f>+Calculos!DF29</f>
        <v>58.596491228070178</v>
      </c>
      <c r="AE68">
        <f>+Calculos!DL29</f>
        <v>21.777153119387833</v>
      </c>
      <c r="AF68">
        <f>+Calculos!DR29</f>
        <v>31.50984682713348</v>
      </c>
      <c r="AG68">
        <f>+Calculos!DV29</f>
        <v>60.603706580845632</v>
      </c>
      <c r="AH68" s="15">
        <f>+Calculos!DZ29</f>
        <v>0.49320073066774911</v>
      </c>
      <c r="AI68" s="35">
        <f>+Calculos!EF29</f>
        <v>0.1238242097147263</v>
      </c>
      <c r="AJ68" s="35">
        <f>+Calculos!EJ29</f>
        <v>1.3895142636854279</v>
      </c>
      <c r="AK68">
        <f>+Calculos!EL29</f>
        <v>8.911330595938298E-2</v>
      </c>
      <c r="AL68" s="3">
        <f>+Calculos!EN29</f>
        <v>92.268040352890495</v>
      </c>
    </row>
    <row r="69" spans="1:38" ht="15">
      <c r="A69" s="20" t="s">
        <v>233</v>
      </c>
      <c r="B69" s="2" t="s">
        <v>83</v>
      </c>
      <c r="C69" s="7">
        <f>+Calculos!F30</f>
        <v>1078.04265456128</v>
      </c>
      <c r="D69" s="7">
        <f>+Calculos!J30</f>
        <v>71.323263304467986</v>
      </c>
      <c r="E69">
        <f>+Calculos!N30</f>
        <v>320.44557436903978</v>
      </c>
      <c r="F69" s="8">
        <f>+Calculos!R30</f>
        <v>3.3189691115990918</v>
      </c>
      <c r="G69">
        <f>+Calculos!V30</f>
        <v>14.285714285714286</v>
      </c>
      <c r="H69" s="8">
        <f>+Calculos!Z30</f>
        <v>21.435008845744136</v>
      </c>
      <c r="I69" s="8">
        <f>+Calculos!AD30</f>
        <v>2.7658075929992432</v>
      </c>
      <c r="J69" s="12">
        <f>+Calculos!AF30</f>
        <v>2.5655827079725482</v>
      </c>
      <c r="K69">
        <f>+Calculos!AJ30</f>
        <v>0</v>
      </c>
      <c r="L69">
        <f>+Calculos!AN30</f>
        <v>0</v>
      </c>
      <c r="M69">
        <f>+Calculos!AP30</f>
        <v>0</v>
      </c>
      <c r="N69">
        <f>+Calculos!AR30</f>
        <v>72.502805836139174</v>
      </c>
      <c r="O69">
        <f>+Calculos!AV30</f>
        <v>30.804182067029075</v>
      </c>
      <c r="P69">
        <f>+Calculos!AZ30</f>
        <v>29.663286434916888</v>
      </c>
      <c r="Q69">
        <f>+Calculos!BD30</f>
        <v>1.0026052524622258</v>
      </c>
      <c r="R69" s="7">
        <f>+Calculos!BH30</f>
        <v>241.3942111093917</v>
      </c>
      <c r="S69">
        <f>+Calculos!BL30</f>
        <v>3.0769609472116586</v>
      </c>
      <c r="T69">
        <f>+Calculos!BP30</f>
        <v>42.800872501663292</v>
      </c>
      <c r="U69">
        <f>+Calculos!BT30</f>
        <v>8.8160117026850884</v>
      </c>
      <c r="V69">
        <f>+Calculos!BX30</f>
        <v>3.6428571428571428</v>
      </c>
      <c r="W69" s="9">
        <f>+Calculos!CB30</f>
        <v>160.91428571428571</v>
      </c>
      <c r="X69" s="9">
        <f>+Calculos!CF30</f>
        <v>0.18078805874327902</v>
      </c>
      <c r="Y69">
        <f>+Calculos!CL30</f>
        <v>1.5789968283801246</v>
      </c>
      <c r="Z69" s="14">
        <f>+Calculos!CP30</f>
        <v>0.2863413182562119</v>
      </c>
      <c r="AA69" s="14">
        <f>+Calculos!CR30</f>
        <v>94.154325798908815</v>
      </c>
      <c r="AB69" s="13">
        <f>+Calculos!CX30</f>
        <v>5.3456846577080226</v>
      </c>
      <c r="AC69">
        <f>+Calculos!DD30</f>
        <v>3.0132450331125828</v>
      </c>
      <c r="AD69">
        <f>+Calculos!DF30</f>
        <v>33.18681318681319</v>
      </c>
      <c r="AE69">
        <f>+Calculos!DL30</f>
        <v>99.10267308963823</v>
      </c>
      <c r="AF69">
        <f>+Calculos!DR30</f>
        <v>69.498464687819862</v>
      </c>
      <c r="AG69">
        <f>+Calculos!DV30</f>
        <v>147.35777719159412</v>
      </c>
      <c r="AH69" s="15">
        <f>+Calculos!DZ30</f>
        <v>0.95946999220576779</v>
      </c>
      <c r="AI69" s="35">
        <f>+Calculos!EF30</f>
        <v>0.178477344573235</v>
      </c>
      <c r="AJ69" s="35">
        <f>+Calculos!EJ30</f>
        <v>1.4980242360379348</v>
      </c>
      <c r="AK69">
        <f>+Calculos!EL30</f>
        <v>0.11914182713444121</v>
      </c>
      <c r="AL69" s="3">
        <f>+Calculos!EN30</f>
        <v>87.945998071359696</v>
      </c>
    </row>
    <row r="70" spans="1:38" ht="15">
      <c r="A70" s="20" t="s">
        <v>234</v>
      </c>
      <c r="B70" s="2" t="s">
        <v>84</v>
      </c>
      <c r="C70" s="7">
        <f>+Calculos!F31</f>
        <v>2124.0176233067141</v>
      </c>
      <c r="D70" s="7">
        <f>+Calculos!J31</f>
        <v>96.081970508556736</v>
      </c>
      <c r="E70">
        <f>+Calculos!N31</f>
        <v>302.35080625149055</v>
      </c>
      <c r="F70" s="8">
        <f>+Calculos!R31</f>
        <v>2.2886750804861329</v>
      </c>
      <c r="G70">
        <f>+Calculos!V31</f>
        <v>8.4745762711864412</v>
      </c>
      <c r="H70" s="8">
        <f>+Calculos!Z31</f>
        <v>66.032514359211021</v>
      </c>
      <c r="I70" s="8">
        <f>+Calculos!AD31</f>
        <v>6.0607506761021677</v>
      </c>
      <c r="J70" s="12">
        <f>+Calculos!AF31</f>
        <v>2.8534370946822305</v>
      </c>
      <c r="K70">
        <f>+Calculos!AJ31</f>
        <v>4.7889853337324162</v>
      </c>
      <c r="L70">
        <f>+Calculos!AN31</f>
        <v>12.710765239948119</v>
      </c>
      <c r="M70">
        <f>+Calculos!AP31</f>
        <v>26.997889375364199</v>
      </c>
      <c r="N70">
        <f>+Calculos!AR31</f>
        <v>21.974830590513069</v>
      </c>
      <c r="O70">
        <f>+Calculos!AV31</f>
        <v>306.4705464258376</v>
      </c>
      <c r="P70">
        <f>+Calculos!AZ31</f>
        <v>243.57436458432974</v>
      </c>
      <c r="Q70">
        <f>+Calculos!BD31</f>
        <v>240.94662652895678</v>
      </c>
      <c r="R70" s="7">
        <f>+Calculos!BH31</f>
        <v>193.01439826684569</v>
      </c>
      <c r="S70">
        <f>+Calculos!BL31</f>
        <v>4.4925844172505576</v>
      </c>
      <c r="T70">
        <f>+Calculos!BP31</f>
        <v>54.631521828641219</v>
      </c>
      <c r="U70">
        <f>+Calculos!BT31</f>
        <v>8.2646600128665906</v>
      </c>
      <c r="V70">
        <f>+Calculos!BX31</f>
        <v>2.2674418604651163</v>
      </c>
      <c r="W70" s="9">
        <f>+Calculos!CB31</f>
        <v>48.593023255813954</v>
      </c>
      <c r="X70" s="9">
        <f>+Calculos!CF31</f>
        <v>4.1965836856428435E-2</v>
      </c>
      <c r="Y70">
        <f>+Calculos!CL31</f>
        <v>3.6741071428571428</v>
      </c>
      <c r="Z70" s="14">
        <f>+Calculos!CP31</f>
        <v>0.1911705143782908</v>
      </c>
      <c r="AA70" s="14">
        <f>+Calculos!CR31</f>
        <v>82.415254237288138</v>
      </c>
      <c r="AB70" s="13">
        <f>+Calculos!CX31</f>
        <v>0.77541785853109146</v>
      </c>
      <c r="AC70">
        <f>+Calculos!DD31</f>
        <v>4.6362467866323911</v>
      </c>
      <c r="AD70">
        <f>+Calculos!DF31</f>
        <v>21.569171056279458</v>
      </c>
      <c r="AE70">
        <f>+Calculos!DL31</f>
        <v>8.0199518018270464</v>
      </c>
      <c r="AF70">
        <f>+Calculos!DR31</f>
        <v>21.05263157894737</v>
      </c>
      <c r="AG70">
        <f>+Calculos!DV31</f>
        <v>41.778560422628217</v>
      </c>
      <c r="AH70" s="15">
        <f>+Calculos!DZ31</f>
        <v>3.0466101694915255</v>
      </c>
      <c r="AI70" s="35">
        <f>+Calculos!EF31</f>
        <v>0.24961479198767333</v>
      </c>
      <c r="AJ70" s="35">
        <f>+Calculos!EJ31</f>
        <v>1</v>
      </c>
      <c r="AK70">
        <f>+Calculos!EL31</f>
        <v>0.24961479198767333</v>
      </c>
      <c r="AL70" s="3">
        <f>+Calculos!EN31</f>
        <v>90.619102696779706</v>
      </c>
    </row>
    <row r="71" spans="1:38" ht="15">
      <c r="A71" s="20" t="s">
        <v>235</v>
      </c>
      <c r="B71" s="2" t="s">
        <v>85</v>
      </c>
      <c r="C71" s="7">
        <f>+Calculos!F32</f>
        <v>1293.7087044198931</v>
      </c>
      <c r="D71" s="7">
        <f>+Calculos!J32</f>
        <v>53.75821450783755</v>
      </c>
      <c r="E71">
        <f>+Calculos!N32</f>
        <v>31.420904999414024</v>
      </c>
      <c r="F71" s="8">
        <f>+Calculos!R32</f>
        <v>4.6820749757224416</v>
      </c>
      <c r="G71">
        <f>+Calculos!V32</f>
        <v>32.231404958677686</v>
      </c>
      <c r="H71" s="8">
        <f>+Calculos!Z32</f>
        <v>20.86949272715308</v>
      </c>
      <c r="I71" s="8">
        <f>+Calculos!AD32</f>
        <v>4.0825409849287144</v>
      </c>
      <c r="J71" s="12">
        <f>+Calculos!AF32</f>
        <v>3.1556879620434732</v>
      </c>
      <c r="K71">
        <f>+Calculos!AJ32</f>
        <v>0</v>
      </c>
      <c r="L71">
        <f>+Calculos!AN32</f>
        <v>0</v>
      </c>
      <c r="M71">
        <f>+Calculos!AP32</f>
        <v>0</v>
      </c>
      <c r="N71">
        <f>+Calculos!AR32</f>
        <v>12.460063897763577</v>
      </c>
      <c r="O71">
        <f>+Calculos!AV32</f>
        <v>80.423202479330001</v>
      </c>
      <c r="P71">
        <f>+Calculos!AZ32</f>
        <v>75.798225978921238</v>
      </c>
      <c r="Q71">
        <f>+Calculos!BD32</f>
        <v>75.341438176411742</v>
      </c>
      <c r="R71" s="7">
        <f>+Calculos!BH32</f>
        <v>133.99406718292252</v>
      </c>
      <c r="S71">
        <f>+Calculos!BL32</f>
        <v>3.1404161422528576</v>
      </c>
      <c r="T71">
        <f>+Calculos!BP32</f>
        <v>29.548460974833706</v>
      </c>
      <c r="U71">
        <f>+Calculos!BT32</f>
        <v>3.2831623305370781</v>
      </c>
      <c r="V71">
        <f>+Calculos!BX32</f>
        <v>1.1734693877551021</v>
      </c>
      <c r="W71" s="9">
        <f>+Calculos!CB32</f>
        <v>39.785714285714285</v>
      </c>
      <c r="X71" s="9">
        <f>+Calculos!CF32</f>
        <v>3.6684731474163561E-2</v>
      </c>
      <c r="Y71">
        <f>+Calculos!CL32</f>
        <v>6.0280748663101607</v>
      </c>
      <c r="Z71" s="14">
        <f>+Calculos!CP32</f>
        <v>0.16433799068529609</v>
      </c>
      <c r="AA71" s="14">
        <f>+Calculos!CR32</f>
        <v>94.062078272604595</v>
      </c>
      <c r="AB71" s="13">
        <f>+Calculos!CX32</f>
        <v>0.65522914218566397</v>
      </c>
      <c r="AC71">
        <f>+Calculos!DD32</f>
        <v>4.9655667144906745</v>
      </c>
      <c r="AD71">
        <f>+Calculos!DF32</f>
        <v>20.138688240392948</v>
      </c>
      <c r="AE71">
        <f>+Calculos!DL32</f>
        <v>4.5290157458409839</v>
      </c>
      <c r="AF71">
        <f>+Calculos!DR32</f>
        <v>7.2368421052631575</v>
      </c>
      <c r="AG71">
        <f>+Calculos!DV32</f>
        <v>1.8856259659969088</v>
      </c>
      <c r="AH71" s="15">
        <f>+Calculos!DZ32</f>
        <v>6.5978407557354926</v>
      </c>
      <c r="AI71" s="35">
        <f>+Calculos!EF32</f>
        <v>0.17972847886454799</v>
      </c>
      <c r="AJ71" s="35">
        <f>+Calculos!EJ32</f>
        <v>0.99814871953100892</v>
      </c>
      <c r="AK71">
        <f>+Calculos!EL32</f>
        <v>0.18006182380216385</v>
      </c>
      <c r="AL71" s="3">
        <f>+Calculos!EN32</f>
        <v>91.899593231390199</v>
      </c>
    </row>
    <row r="72" spans="1:38" ht="15">
      <c r="A72" s="20" t="s">
        <v>236</v>
      </c>
      <c r="B72" s="2" t="s">
        <v>86</v>
      </c>
      <c r="C72" s="7">
        <f>+Calculos!F33</f>
        <v>621.75340488918073</v>
      </c>
      <c r="D72" s="7">
        <f>+Calculos!J33</f>
        <v>40.456013841985481</v>
      </c>
      <c r="E72">
        <f>+Calculos!N33</f>
        <v>119.29640328585332</v>
      </c>
      <c r="F72" s="8">
        <f>+Calculos!R33</f>
        <v>1.2692082773956228</v>
      </c>
      <c r="G72">
        <f>+Calculos!V33</f>
        <v>33.333333333333336</v>
      </c>
      <c r="H72" s="8">
        <f>+Calculos!Z33</f>
        <v>40.456013841985481</v>
      </c>
      <c r="I72" s="8">
        <f>+Calculos!AD33</f>
        <v>4.8388565575708116</v>
      </c>
      <c r="J72" s="12">
        <f>+Calculos!AF33</f>
        <v>7.782597601428936</v>
      </c>
      <c r="K72">
        <f>+Calculos!AJ33</f>
        <v>5.6136769584077575</v>
      </c>
      <c r="L72">
        <f>+Calculos!AN33</f>
        <v>19.903036488900227</v>
      </c>
      <c r="M72">
        <f>+Calculos!AP33</f>
        <v>12.374780704607323</v>
      </c>
      <c r="N72">
        <f>+Calculos!AR33</f>
        <v>13.672496025437203</v>
      </c>
      <c r="O72">
        <f>+Calculos!AV33</f>
        <v>99.791500810230843</v>
      </c>
      <c r="P72">
        <f>+Calculos!AZ33</f>
        <v>88.844579417693595</v>
      </c>
      <c r="Q72">
        <f>+Calculos!BD33</f>
        <v>86.782115966925701</v>
      </c>
      <c r="R72" s="7">
        <f>+Calculos!BH33</f>
        <v>153.64643538095763</v>
      </c>
      <c r="S72">
        <f>+Calculos!BL33</f>
        <v>2.6177420721284719</v>
      </c>
      <c r="T72">
        <f>+Calculos!BP33</f>
        <v>35.696482801751891</v>
      </c>
      <c r="U72">
        <f>+Calculos!BT33</f>
        <v>3.6489737975124155</v>
      </c>
      <c r="V72">
        <f>+Calculos!BX33</f>
        <v>1.9166666666666667</v>
      </c>
      <c r="W72" s="9">
        <f>+Calculos!CB33</f>
        <v>98.125</v>
      </c>
      <c r="X72" s="9">
        <f>+Calculos!CF33</f>
        <v>0.15022965042102576</v>
      </c>
      <c r="Y72">
        <f>+Calculos!CL33</f>
        <v>4.047204968944099</v>
      </c>
      <c r="Z72" s="14">
        <f>+Calculos!CP33</f>
        <v>3.7446286065070597E-2</v>
      </c>
      <c r="AA72" s="14">
        <f>+Calculos!CR33</f>
        <v>65.573770491803273</v>
      </c>
      <c r="AB72" s="13">
        <f>+Calculos!CX33</f>
        <v>0.51440329218106995</v>
      </c>
      <c r="AC72">
        <f>+Calculos!DD33</f>
        <v>29.787500000000001</v>
      </c>
      <c r="AD72">
        <f>+Calculos!DF33</f>
        <v>3.357112882920688</v>
      </c>
      <c r="AE72">
        <f>+Calculos!DL33</f>
        <v>16.157730223611445</v>
      </c>
      <c r="AF72">
        <f>+Calculos!DR33</f>
        <v>11.944444444444445</v>
      </c>
      <c r="AG72">
        <f>+Calculos!DV33</f>
        <v>102.61660978384528</v>
      </c>
      <c r="AH72" s="15">
        <f>+Calculos!DZ33</f>
        <v>5.5245901639344259</v>
      </c>
      <c r="AI72" s="35">
        <f>+Calculos!EF33</f>
        <v>0.20533070088845015</v>
      </c>
      <c r="AJ72" s="35">
        <f>+Calculos!EJ33</f>
        <v>0.86771964461994078</v>
      </c>
      <c r="AK72">
        <f>+Calculos!EL33</f>
        <v>0.23663253697383391</v>
      </c>
      <c r="AL72" s="3">
        <f>+Calculos!EN33</f>
        <v>91.960978107068399</v>
      </c>
    </row>
    <row r="73" spans="1:38" ht="15">
      <c r="A73" s="20" t="s">
        <v>237</v>
      </c>
      <c r="B73" s="2" t="s">
        <v>87</v>
      </c>
      <c r="C73" s="7">
        <f>+Calculos!F34</f>
        <v>524.48738104773963</v>
      </c>
      <c r="D73" s="7">
        <f>+Calculos!J34</f>
        <v>38.079649654200217</v>
      </c>
      <c r="E73">
        <f>+Calculos!N34</f>
        <v>139.20967721980941</v>
      </c>
      <c r="F73" s="8">
        <f>+Calculos!R34</f>
        <v>3.0052995452180373</v>
      </c>
      <c r="G73">
        <f>+Calculos!V34</f>
        <v>24.528301886792452</v>
      </c>
      <c r="H73" s="8">
        <f>+Calculos!Z34</f>
        <v>12.584691845600533</v>
      </c>
      <c r="I73" s="8">
        <f>+Calculos!AD34</f>
        <v>3.7566244315225465</v>
      </c>
      <c r="J73" s="12">
        <f>+Calculos!AF34</f>
        <v>7.1624686641995936</v>
      </c>
      <c r="K73">
        <f>+Calculos!AJ34</f>
        <v>1.3608690461979229</v>
      </c>
      <c r="L73">
        <f>+Calculos!AN34</f>
        <v>1.0743702996299391</v>
      </c>
      <c r="M73">
        <f>+Calculos!AP34</f>
        <v>0.56349366472838203</v>
      </c>
      <c r="N73">
        <f>+Calculos!AR34</f>
        <v>13.266405484818804</v>
      </c>
      <c r="O73">
        <f>+Calculos!AV34</f>
        <v>255.70090297230138</v>
      </c>
      <c r="P73">
        <f>+Calculos!AZ34</f>
        <v>233.07350181309721</v>
      </c>
      <c r="Q73">
        <f>+Calculos!BD34</f>
        <v>225.02180344820059</v>
      </c>
      <c r="R73" s="7">
        <f>+Calculos!BH34</f>
        <v>147.91818380031347</v>
      </c>
      <c r="S73">
        <f>+Calculos!BL34</f>
        <v>3.9194114902218571</v>
      </c>
      <c r="T73">
        <f>+Calculos!BP34</f>
        <v>24.092484687497937</v>
      </c>
      <c r="U73">
        <f>+Calculos!BT34</f>
        <v>3.5813152913848283</v>
      </c>
      <c r="V73">
        <f>+Calculos!BX34</f>
        <v>0.99305555555555558</v>
      </c>
      <c r="W73" s="9">
        <f>+Calculos!CB34</f>
        <v>11.131944444444445</v>
      </c>
      <c r="X73" s="9">
        <f>+Calculos!CF34</f>
        <v>4.0128672098932325E-2</v>
      </c>
      <c r="Y73">
        <f>+Calculos!CL34</f>
        <v>5.4155251141552512</v>
      </c>
      <c r="Z73" s="14">
        <f>+Calculos!CP34</f>
        <v>4.0753232152894885E-2</v>
      </c>
      <c r="AA73" s="14">
        <f>+Calculos!CR34</f>
        <v>82.758620689655174</v>
      </c>
      <c r="AB73" s="13">
        <f>+Calculos!CX34</f>
        <v>0.14337602752819728</v>
      </c>
      <c r="AC73">
        <f>+Calculos!DD34</f>
        <v>44.65</v>
      </c>
      <c r="AD73">
        <f>+Calculos!DF34</f>
        <v>2.2396416573348263</v>
      </c>
      <c r="AE73">
        <f>+Calculos!DL34</f>
        <v>6.942345065860505</v>
      </c>
      <c r="AF73">
        <f>+Calculos!DR34</f>
        <v>27.865612648221344</v>
      </c>
      <c r="AG73">
        <f>+Calculos!DV34</f>
        <v>50.199685344305941</v>
      </c>
      <c r="AH73" s="15">
        <f>+Calculos!DZ34</f>
        <v>38.841379310344827</v>
      </c>
      <c r="AI73" s="35">
        <f>+Calculos!EF34</f>
        <v>0.13770817797663434</v>
      </c>
      <c r="AJ73" s="35">
        <f>+Calculos!EJ34</f>
        <v>1.0269699229430773</v>
      </c>
      <c r="AK73">
        <f>+Calculos!EL34</f>
        <v>0.13409173423695994</v>
      </c>
      <c r="AL73" s="3">
        <f>+Calculos!EN34</f>
        <v>91.6160269454775</v>
      </c>
    </row>
    <row r="74" spans="1:38" ht="15">
      <c r="A74" s="20" t="s">
        <v>238</v>
      </c>
      <c r="B74" s="2" t="s">
        <v>88</v>
      </c>
      <c r="C74" s="7">
        <f>+Calculos!F35</f>
        <v>1509.1946843452261</v>
      </c>
      <c r="D74" s="7">
        <f>+Calculos!J35</f>
        <v>71.861859989573091</v>
      </c>
      <c r="E74">
        <f>+Calculos!N35</f>
        <v>248.33217690563498</v>
      </c>
      <c r="F74" s="8">
        <f>+Calculos!R35</f>
        <v>1.6256175912478277</v>
      </c>
      <c r="G74">
        <f>+Calculos!V35</f>
        <v>12.820512820512821</v>
      </c>
      <c r="H74" s="8">
        <f>+Calculos!Z35</f>
        <v>48.57727860905274</v>
      </c>
      <c r="I74" s="8">
        <f>+Calculos!AD35</f>
        <v>4.781228209552435E-2</v>
      </c>
      <c r="J74" s="12">
        <f>+Calculos!AF35</f>
        <v>3.1680658957706324E-2</v>
      </c>
      <c r="K74">
        <f>+Calculos!AJ35</f>
        <v>4.4036115951211787</v>
      </c>
      <c r="L74">
        <f>+Calculos!AN35</f>
        <v>12.13369238080152</v>
      </c>
      <c r="M74">
        <f>+Calculos!AP35</f>
        <v>18.312104042585826</v>
      </c>
      <c r="N74">
        <f>+Calculos!AR35</f>
        <v>4.7239612976664773</v>
      </c>
      <c r="O74">
        <f>+Calculos!AV35</f>
        <v>168.01235928367257</v>
      </c>
      <c r="P74">
        <f>+Calculos!AZ35</f>
        <v>166.67361538499787</v>
      </c>
      <c r="Q74">
        <f>+Calculos!BD35</f>
        <v>136.55187766481754</v>
      </c>
      <c r="R74" s="7">
        <f>+Calculos!BH35</f>
        <v>209.4292093263785</v>
      </c>
      <c r="S74">
        <f>+Calculos!BL35</f>
        <v>3.1077983362090826</v>
      </c>
      <c r="T74">
        <f>+Calculos!BP35</f>
        <v>33.277348338484948</v>
      </c>
      <c r="U74">
        <f>+Calculos!BT35</f>
        <v>2.7253000794448878</v>
      </c>
      <c r="V74">
        <f>+Calculos!BX35</f>
        <v>1.0555555555555556</v>
      </c>
      <c r="W74" s="9">
        <f>+Calculos!CB35</f>
        <v>38.129629629629626</v>
      </c>
      <c r="X74" s="9">
        <f>+Calculos!CF35</f>
        <v>2.9652351738241309E-2</v>
      </c>
      <c r="Y74">
        <f>+Calculos!CL35</f>
        <v>2.266900790166813</v>
      </c>
      <c r="Z74" s="14">
        <f>+Calculos!CP35</f>
        <v>5.1897753679318356E-2</v>
      </c>
      <c r="AA74" s="14">
        <f>+Calculos!CR35</f>
        <v>83.582089552238799</v>
      </c>
      <c r="AB74" s="13">
        <f>+Calculos!CX35</f>
        <v>0.16129496817304645</v>
      </c>
      <c r="AC74">
        <f>+Calculos!DD35</f>
        <v>19.633928571428573</v>
      </c>
      <c r="AD74">
        <f>+Calculos!DF35</f>
        <v>5.0932241928149162</v>
      </c>
      <c r="AE74">
        <f>+Calculos!DL35</f>
        <v>30.057803468208093</v>
      </c>
      <c r="AF74">
        <f>+Calculos!DR35</f>
        <v>116.34615384615384</v>
      </c>
      <c r="AG74">
        <f>+Calculos!DV35</f>
        <v>49.03640256959315</v>
      </c>
      <c r="AH74" s="15">
        <f>+Calculos!DZ35</f>
        <v>13.291044776119403</v>
      </c>
      <c r="AI74" s="35">
        <f>+Calculos!EF35</f>
        <v>0.16377845735643901</v>
      </c>
      <c r="AJ74" s="35">
        <f>+Calculos!EJ35</f>
        <v>0.63472646958885492</v>
      </c>
      <c r="AK74">
        <f>+Calculos!EL35</f>
        <v>0.25802997858672377</v>
      </c>
      <c r="AL74" s="3">
        <f>+Calculos!EN35</f>
        <v>94.641460205950196</v>
      </c>
    </row>
    <row r="75" spans="1:38" ht="15">
      <c r="A75" s="20" t="s">
        <v>239</v>
      </c>
      <c r="B75" s="2" t="s">
        <v>89</v>
      </c>
      <c r="C75" s="7">
        <f>+Calculos!F36</f>
        <v>1033.4390717112431</v>
      </c>
      <c r="D75" s="7">
        <f>+Calculos!J36</f>
        <v>84.627376322974413</v>
      </c>
      <c r="E75">
        <f>+Calculos!N36</f>
        <v>260.22609198260199</v>
      </c>
      <c r="F75" s="8">
        <f>+Calculos!R36</f>
        <v>9.9147719803938266</v>
      </c>
      <c r="G75">
        <f>+Calculos!V36</f>
        <v>36.213991769547327</v>
      </c>
      <c r="H75" s="8">
        <f>+Calculos!Z36</f>
        <v>61.983316445171731</v>
      </c>
      <c r="I75" s="8">
        <f>+Calculos!AD36</f>
        <v>10.618400959647582</v>
      </c>
      <c r="J75" s="12">
        <f>+Calculos!AF36</f>
        <v>10.274820500123793</v>
      </c>
      <c r="K75">
        <f>+Calculos!AJ36</f>
        <v>6.8086159940579352</v>
      </c>
      <c r="L75">
        <f>+Calculos!AN36</f>
        <v>27.977222084674423</v>
      </c>
      <c r="M75">
        <f>+Calculos!AP36</f>
        <v>28.912754420245221</v>
      </c>
      <c r="N75">
        <f>+Calculos!AR36</f>
        <v>23.313407344150299</v>
      </c>
      <c r="O75">
        <f>+Calculos!AV36</f>
        <v>74.904503155104322</v>
      </c>
      <c r="P75">
        <f>+Calculos!AZ36</f>
        <v>67.484415737519271</v>
      </c>
      <c r="Q75">
        <f>+Calculos!BD36</f>
        <v>66.588887945741774</v>
      </c>
      <c r="R75" s="7">
        <f>+Calculos!BH36</f>
        <v>203.00183922218551</v>
      </c>
      <c r="S75">
        <f>+Calculos!BL36</f>
        <v>5.5010992923475426</v>
      </c>
      <c r="T75">
        <f>+Calculos!BP36</f>
        <v>43.68896298457409</v>
      </c>
      <c r="U75">
        <f>+Calculos!BT36</f>
        <v>3.0703810003800238</v>
      </c>
      <c r="V75">
        <f>+Calculos!BX36</f>
        <v>0.64864864864864868</v>
      </c>
      <c r="W75" s="9">
        <f>+Calculos!CB36</f>
        <v>26.513513513513512</v>
      </c>
      <c r="X75" s="9">
        <f>+Calculos!CF36</f>
        <v>6.0036719706242352E-2</v>
      </c>
      <c r="Y75">
        <f>+Calculos!CL36</f>
        <v>1.4818890417239798</v>
      </c>
      <c r="Z75" s="14">
        <f>+Calculos!CP36</f>
        <v>0.13830445544554457</v>
      </c>
      <c r="AA75" s="14">
        <f>+Calculos!CR36</f>
        <v>94.183445190156604</v>
      </c>
      <c r="AB75" s="13">
        <f>+Calculos!CX36</f>
        <v>1.2974205676600203</v>
      </c>
      <c r="AC75">
        <f>+Calculos!DD36</f>
        <v>4.130641330166271</v>
      </c>
      <c r="AD75">
        <f>+Calculos!DF36</f>
        <v>24.209315698677401</v>
      </c>
      <c r="AE75">
        <f>+Calculos!DL36</f>
        <v>6.057113586886925</v>
      </c>
      <c r="AF75">
        <f>+Calculos!DR36</f>
        <v>45.161290322580648</v>
      </c>
      <c r="AG75">
        <f>+Calculos!DV36</f>
        <v>40.921409214092144</v>
      </c>
      <c r="AH75" s="15">
        <f>+Calculos!DZ36</f>
        <v>1.5011185682326622</v>
      </c>
      <c r="AI75" s="35">
        <f>+Calculos!EF36</f>
        <v>0.18497345855451205</v>
      </c>
      <c r="AJ75" s="35">
        <f>+Calculos!EJ36</f>
        <v>0.60269497754185386</v>
      </c>
      <c r="AK75">
        <f>+Calculos!EL36</f>
        <v>0.30691056910569103</v>
      </c>
      <c r="AL75" s="3">
        <f>+Calculos!EN36</f>
        <v>94.7507978224141</v>
      </c>
    </row>
    <row r="76" spans="1:38" ht="15">
      <c r="B76" s="1" t="s">
        <v>90</v>
      </c>
      <c r="C76" s="7">
        <f>+Calculos!F37</f>
        <v>1350.5051683001293</v>
      </c>
      <c r="D76" s="7">
        <f>+Calculos!J37</f>
        <v>76.751767839063405</v>
      </c>
      <c r="E76">
        <f>+Calculos!N37</f>
        <v>0</v>
      </c>
      <c r="F76" s="8">
        <f>+Calculos!R37</f>
        <v>3.2544446953809345</v>
      </c>
      <c r="G76">
        <f>+Calculos!V37</f>
        <v>0</v>
      </c>
      <c r="H76" s="8">
        <f>+Calculos!Z37</f>
        <v>31.491096142496367</v>
      </c>
      <c r="I76" s="8">
        <f>+Calculos!AD37</f>
        <v>5.9199819189334395</v>
      </c>
      <c r="J76" s="12">
        <f>+Calculos!AF37</f>
        <v>4.3835314798423735</v>
      </c>
      <c r="K76">
        <f>+Calculos!AJ37</f>
        <v>1.5630286509893718</v>
      </c>
      <c r="L76">
        <f>+Calculos!AN37</f>
        <v>6.9541476545601535</v>
      </c>
      <c r="M76">
        <f>+Calculos!AP37</f>
        <v>9.3916123486057099</v>
      </c>
      <c r="N76">
        <f>+Calculos!AR37</f>
        <v>23.244057677143179</v>
      </c>
      <c r="O76">
        <f>+Calculos!AV37</f>
        <v>177.96533199730936</v>
      </c>
      <c r="P76">
        <f>+Calculos!AZ37</f>
        <v>160.51195225775874</v>
      </c>
      <c r="Q76">
        <f>+Calculos!BD37</f>
        <v>153.76582921877096</v>
      </c>
      <c r="R76" s="7">
        <f>+Calculos!BH37</f>
        <v>0</v>
      </c>
      <c r="S76">
        <f>+Calculos!BL37</f>
        <v>3.5735406588397427</v>
      </c>
      <c r="T76">
        <f>+Calculos!BP37</f>
        <v>38.081012518743847</v>
      </c>
      <c r="U76">
        <f>+Calculos!BT37</f>
        <v>5.0044605159207336</v>
      </c>
      <c r="V76">
        <f>+Calculos!BX37</f>
        <v>1.644072447859495</v>
      </c>
      <c r="W76" s="9">
        <f>+Calculos!CB37</f>
        <v>45.180021953896819</v>
      </c>
      <c r="X76" s="9">
        <f>+Calculos!CF37</f>
        <v>4.2783500198408625E-2</v>
      </c>
      <c r="Y76">
        <f>+Calculos!CL37</f>
        <v>0</v>
      </c>
      <c r="Z76" s="14">
        <f>+Calculos!CP37</f>
        <v>0</v>
      </c>
      <c r="AA76" s="14">
        <f>+Calculos!CR37</f>
        <v>58.308803422927824</v>
      </c>
      <c r="AB76" s="13">
        <f>+Calculos!CX37</f>
        <v>1.0008912764249103</v>
      </c>
      <c r="AC76">
        <f>+Calculos!DD37</f>
        <v>5.5051862068965516</v>
      </c>
      <c r="AD76">
        <f>+Calculos!DF37</f>
        <v>18.164689847316385</v>
      </c>
      <c r="AE76">
        <f>+Calculos!DL37</f>
        <v>12.570894786349728</v>
      </c>
      <c r="AF76" t="e">
        <f>+Calculos!DR37</f>
        <v>#DIV/0!</v>
      </c>
      <c r="AG76">
        <f>+Calculos!DV37</f>
        <v>0</v>
      </c>
      <c r="AH76" s="15">
        <f>+Calculos!DZ37</f>
        <v>1.2909327800028954</v>
      </c>
      <c r="AI76" s="35">
        <f>+Calculos!EF37</f>
        <v>0.214919261822376</v>
      </c>
      <c r="AJ76" s="35">
        <f>+Calculos!EJ37</f>
        <v>1.2898269896193773</v>
      </c>
      <c r="AK76">
        <f>+Calculos!EL37</f>
        <v>0.16662642629752836</v>
      </c>
      <c r="AL76" s="3">
        <f>+Calculos!EN37</f>
        <v>92.789076392996506</v>
      </c>
    </row>
    <row r="77" spans="1:38" ht="15">
      <c r="B77"/>
      <c r="C77"/>
      <c r="D77"/>
      <c r="E77"/>
      <c r="F77"/>
      <c r="G77"/>
      <c r="H77"/>
      <c r="I77"/>
      <c r="J77"/>
      <c r="K77"/>
      <c r="L77"/>
      <c r="M77"/>
      <c r="N77"/>
      <c r="O77"/>
      <c r="P77"/>
      <c r="Q77"/>
      <c r="R77"/>
      <c r="S77"/>
      <c r="T77"/>
      <c r="U77"/>
      <c r="V77"/>
      <c r="W77"/>
      <c r="X77"/>
      <c r="Y77"/>
      <c r="Z77"/>
      <c r="AA77"/>
      <c r="AB77"/>
      <c r="AC77"/>
      <c r="AD77"/>
      <c r="AE77"/>
      <c r="AF77"/>
      <c r="AG77"/>
      <c r="AH77"/>
      <c r="AI77" s="35"/>
      <c r="AJ77"/>
      <c r="AK77"/>
      <c r="AL77"/>
    </row>
    <row r="78" spans="1:38" ht="15">
      <c r="B78" t="s">
        <v>128</v>
      </c>
      <c r="C78" s="10">
        <v>217.90559498450438</v>
      </c>
      <c r="D78" s="10">
        <v>32.889355857888333</v>
      </c>
      <c r="E78" s="10">
        <v>0</v>
      </c>
      <c r="F78" s="10">
        <v>0.81999741359149136</v>
      </c>
      <c r="G78" s="10">
        <v>0</v>
      </c>
      <c r="H78" s="10">
        <v>10.212545772062787</v>
      </c>
      <c r="I78" s="10">
        <v>0</v>
      </c>
      <c r="J78" s="10">
        <v>0</v>
      </c>
      <c r="K78" s="10">
        <v>0</v>
      </c>
      <c r="L78" s="10">
        <v>0</v>
      </c>
      <c r="M78" s="10">
        <v>0</v>
      </c>
      <c r="N78" s="10">
        <v>0</v>
      </c>
      <c r="O78" s="10">
        <v>19.452518663862289</v>
      </c>
      <c r="P78" s="10">
        <v>18.065207255276761</v>
      </c>
      <c r="Q78" s="10">
        <v>0.87988994607289894</v>
      </c>
      <c r="R78" s="10">
        <v>0</v>
      </c>
      <c r="S78" s="10">
        <v>1.5237766707522253</v>
      </c>
      <c r="T78" s="10">
        <v>23.716472285687342</v>
      </c>
      <c r="U78" s="10">
        <v>0.2030515260168228</v>
      </c>
      <c r="V78" s="10">
        <v>9.5238095238095233E-2</v>
      </c>
      <c r="W78" s="10">
        <v>11.131944444444445</v>
      </c>
      <c r="X78" s="10">
        <v>1.491943639182903E-2</v>
      </c>
      <c r="Y78" s="10">
        <v>0</v>
      </c>
      <c r="Z78" s="10">
        <v>3.0603060306030602E-2</v>
      </c>
      <c r="AA78" s="10">
        <v>5.9062145059224402</v>
      </c>
      <c r="AB78" s="10">
        <v>0</v>
      </c>
      <c r="AC78" s="10">
        <v>1.120920745920746</v>
      </c>
      <c r="AD78" s="10">
        <v>0</v>
      </c>
      <c r="AE78" s="10">
        <v>0</v>
      </c>
      <c r="AF78" s="10">
        <v>0</v>
      </c>
      <c r="AG78" s="10">
        <v>0</v>
      </c>
      <c r="AH78" s="10">
        <v>0</v>
      </c>
      <c r="AI78" s="10">
        <v>0</v>
      </c>
      <c r="AJ78" s="10">
        <v>0</v>
      </c>
      <c r="AK78" s="10">
        <v>4.5954692556634306E-2</v>
      </c>
      <c r="AL78" s="10">
        <v>87.169418301369404</v>
      </c>
    </row>
    <row r="79" spans="1:38" ht="15">
      <c r="B79" t="s">
        <v>129</v>
      </c>
      <c r="C79" s="10">
        <v>3235.5117942580987</v>
      </c>
      <c r="D79" s="10">
        <v>169.067197814526</v>
      </c>
      <c r="E79" s="10">
        <v>1127.9920364994214</v>
      </c>
      <c r="F79" s="10">
        <v>10.502293256224526</v>
      </c>
      <c r="G79" s="10">
        <v>0</v>
      </c>
      <c r="H79" s="10">
        <v>116.70872956017242</v>
      </c>
      <c r="I79" s="10">
        <v>22.437323109261889</v>
      </c>
      <c r="J79" s="10">
        <v>19.88781234064253</v>
      </c>
      <c r="K79" s="10">
        <v>26.007139214686386</v>
      </c>
      <c r="L79" s="10">
        <v>87.710351861295266</v>
      </c>
      <c r="M79" s="10">
        <v>46.767758054798328</v>
      </c>
      <c r="N79" s="10">
        <v>100</v>
      </c>
      <c r="O79" s="10">
        <v>1000.6555922738557</v>
      </c>
      <c r="P79" s="10">
        <v>916.57338838050987</v>
      </c>
      <c r="Q79" s="10">
        <v>900.93201293962227</v>
      </c>
      <c r="R79" s="10">
        <v>61533606.397737414</v>
      </c>
      <c r="S79" s="10">
        <v>12.000920070538742</v>
      </c>
      <c r="T79" s="10">
        <v>80.639980050799153</v>
      </c>
      <c r="U79" s="10">
        <v>15.223389348738959</v>
      </c>
      <c r="V79" s="10">
        <v>3.6428571428571428</v>
      </c>
      <c r="W79" s="10">
        <v>193.5185185185185</v>
      </c>
      <c r="X79" s="10">
        <v>0.25054680664916884</v>
      </c>
      <c r="Y79" s="10">
        <v>14.618421052631579</v>
      </c>
      <c r="Z79" s="10">
        <v>26.866666666666667</v>
      </c>
      <c r="AA79" s="10">
        <v>94.969574036511148</v>
      </c>
      <c r="AB79" s="10">
        <v>0</v>
      </c>
      <c r="AC79" s="10">
        <v>107.375</v>
      </c>
      <c r="AD79" s="10">
        <v>5.4159542950061305E-2</v>
      </c>
      <c r="AE79" s="10">
        <v>0</v>
      </c>
      <c r="AF79" s="10">
        <v>0</v>
      </c>
      <c r="AG79" s="10">
        <v>0</v>
      </c>
      <c r="AH79" s="10">
        <v>0</v>
      </c>
      <c r="AI79" s="10">
        <v>0</v>
      </c>
      <c r="AJ79" s="10">
        <v>0</v>
      </c>
      <c r="AK79" s="10">
        <v>0.48969555035128803</v>
      </c>
      <c r="AL79" s="10">
        <v>96.456794242409799</v>
      </c>
    </row>
    <row r="80" spans="1:38" ht="15">
      <c r="B80" t="s">
        <v>130</v>
      </c>
      <c r="C80" s="10">
        <v>1387.8731312541327</v>
      </c>
      <c r="D80" s="10">
        <v>81.529315222612851</v>
      </c>
      <c r="E80" s="10">
        <v>309.697068385286</v>
      </c>
      <c r="F80" s="10">
        <v>3.9357252335987081</v>
      </c>
      <c r="G80" s="10" t="e">
        <v>#DIV/0!</v>
      </c>
      <c r="H80" s="10">
        <v>38.862955825431243</v>
      </c>
      <c r="I80" s="10">
        <v>6.5625685957961508</v>
      </c>
      <c r="J80" s="10">
        <v>5.7933246135007579</v>
      </c>
      <c r="K80" s="10">
        <v>3.4140229954868078</v>
      </c>
      <c r="L80" s="10">
        <v>12.281609688838632</v>
      </c>
      <c r="M80" s="10">
        <v>12.118060278252576</v>
      </c>
      <c r="N80" s="10">
        <v>33.908604625133094</v>
      </c>
      <c r="O80" s="10">
        <v>134.68338806928867</v>
      </c>
      <c r="P80" s="10">
        <v>119.68300773681847</v>
      </c>
      <c r="Q80" s="10">
        <v>111.67479069911191</v>
      </c>
      <c r="R80" s="10">
        <v>22609988.750182513</v>
      </c>
      <c r="S80" s="10">
        <v>4.102861417034056</v>
      </c>
      <c r="T80" s="10">
        <v>42.440188341784257</v>
      </c>
      <c r="U80" s="10">
        <v>5.7859552602249522</v>
      </c>
      <c r="V80" s="10">
        <v>1.7924629545340478</v>
      </c>
      <c r="W80" s="10">
        <v>59.977863101004054</v>
      </c>
      <c r="X80" s="10">
        <v>6.5554824763610367E-2</v>
      </c>
      <c r="Y80" s="10">
        <v>2.8620642739938429</v>
      </c>
      <c r="Z80" s="10">
        <v>1.1591078609490031</v>
      </c>
      <c r="AA80" s="10">
        <v>80.872048685183188</v>
      </c>
      <c r="AB80" s="10" t="e">
        <v>#DIV/0!</v>
      </c>
      <c r="AC80" s="10">
        <v>14.167881915548083</v>
      </c>
      <c r="AD80" s="10">
        <v>2.0560722674011718E-2</v>
      </c>
      <c r="AE80" s="10" t="e">
        <v>#DIV/0!</v>
      </c>
      <c r="AF80" s="10" t="e">
        <v>#DIV/0!</v>
      </c>
      <c r="AG80" s="10" t="e">
        <v>#DIV/0!</v>
      </c>
      <c r="AH80" s="10" t="e">
        <v>#DIV/0!</v>
      </c>
      <c r="AI80" s="10" t="e">
        <v>#DIV/0!</v>
      </c>
      <c r="AJ80" s="10" t="e">
        <v>#DIV/0!</v>
      </c>
      <c r="AK80" s="10">
        <v>0.19785727036708842</v>
      </c>
      <c r="AL80" s="10">
        <v>92.09097428529158</v>
      </c>
    </row>
    <row r="81" spans="1:38" ht="15">
      <c r="B81" t="s">
        <v>132</v>
      </c>
      <c r="C81" s="8">
        <v>0</v>
      </c>
      <c r="D81" s="8">
        <v>0</v>
      </c>
      <c r="E81" s="8">
        <v>0</v>
      </c>
      <c r="F81" s="8">
        <v>0</v>
      </c>
      <c r="G81" s="8">
        <v>32</v>
      </c>
      <c r="H81" s="8">
        <v>0</v>
      </c>
      <c r="I81" s="8">
        <v>2</v>
      </c>
      <c r="J81" s="8">
        <v>2</v>
      </c>
      <c r="K81" s="8">
        <v>6</v>
      </c>
      <c r="L81" s="8">
        <v>5</v>
      </c>
      <c r="M81" s="8">
        <v>5</v>
      </c>
      <c r="N81" s="8">
        <v>6</v>
      </c>
      <c r="O81" s="8">
        <v>0</v>
      </c>
      <c r="P81" s="8">
        <v>0</v>
      </c>
      <c r="Q81" s="8">
        <v>0</v>
      </c>
      <c r="R81" s="8">
        <v>0</v>
      </c>
      <c r="S81" s="8">
        <v>0</v>
      </c>
      <c r="T81" s="8">
        <v>0</v>
      </c>
      <c r="U81" s="8">
        <v>0</v>
      </c>
      <c r="V81" s="8">
        <v>0</v>
      </c>
      <c r="W81" s="8">
        <v>1</v>
      </c>
      <c r="X81" s="8">
        <v>2</v>
      </c>
      <c r="Y81" s="8">
        <v>2</v>
      </c>
      <c r="Z81" s="8">
        <v>2</v>
      </c>
      <c r="AA81" s="8">
        <v>2</v>
      </c>
      <c r="AB81" s="8">
        <v>32</v>
      </c>
      <c r="AC81" s="8">
        <v>2</v>
      </c>
      <c r="AD81" s="8">
        <v>2</v>
      </c>
      <c r="AE81" s="8">
        <v>32</v>
      </c>
      <c r="AF81" s="8">
        <v>32</v>
      </c>
      <c r="AG81" s="8">
        <v>32</v>
      </c>
      <c r="AH81" s="8">
        <v>31</v>
      </c>
      <c r="AI81" s="8">
        <v>31</v>
      </c>
      <c r="AJ81" s="8">
        <v>31</v>
      </c>
      <c r="AK81" s="8">
        <v>0</v>
      </c>
      <c r="AL81" s="8">
        <v>0</v>
      </c>
    </row>
    <row r="82" spans="1:38" ht="15">
      <c r="B82" t="s">
        <v>131</v>
      </c>
      <c r="C82" s="11">
        <v>0</v>
      </c>
      <c r="D82" s="11">
        <v>0</v>
      </c>
      <c r="E82" s="11">
        <v>0</v>
      </c>
      <c r="F82" s="11">
        <v>0</v>
      </c>
      <c r="G82" s="11">
        <v>1</v>
      </c>
      <c r="H82" s="11">
        <v>0</v>
      </c>
      <c r="I82" s="11">
        <v>6.25E-2</v>
      </c>
      <c r="J82" s="11">
        <v>6.25E-2</v>
      </c>
      <c r="K82" s="11">
        <v>0.1875</v>
      </c>
      <c r="L82" s="11">
        <v>0.15625</v>
      </c>
      <c r="M82" s="11">
        <v>0.15625</v>
      </c>
      <c r="N82" s="11">
        <v>0.1875</v>
      </c>
      <c r="O82" s="11">
        <v>0</v>
      </c>
      <c r="P82" s="11">
        <v>0</v>
      </c>
      <c r="Q82" s="11">
        <v>0</v>
      </c>
      <c r="R82" s="11">
        <v>0</v>
      </c>
      <c r="S82" s="11">
        <v>0</v>
      </c>
      <c r="T82" s="11">
        <v>0</v>
      </c>
      <c r="U82" s="11">
        <v>0</v>
      </c>
      <c r="V82" s="11">
        <v>0</v>
      </c>
      <c r="W82" s="11">
        <v>3.125E-2</v>
      </c>
      <c r="X82" s="11">
        <v>6.25E-2</v>
      </c>
      <c r="Y82" s="11">
        <v>6.25E-2</v>
      </c>
      <c r="Z82" s="11">
        <v>6.25E-2</v>
      </c>
      <c r="AA82" s="11">
        <v>6.25E-2</v>
      </c>
      <c r="AB82" s="11">
        <v>1</v>
      </c>
      <c r="AC82" s="11">
        <v>6.25E-2</v>
      </c>
      <c r="AD82" s="11">
        <v>6.25E-2</v>
      </c>
      <c r="AE82" s="11">
        <v>1</v>
      </c>
      <c r="AF82" s="11">
        <v>1</v>
      </c>
      <c r="AG82" s="11">
        <v>1</v>
      </c>
      <c r="AH82" s="11">
        <v>0.96875</v>
      </c>
      <c r="AI82" s="11">
        <v>0.96875</v>
      </c>
      <c r="AJ82" s="11">
        <v>0.96875</v>
      </c>
      <c r="AK82" s="11">
        <v>0</v>
      </c>
      <c r="AL82" s="11">
        <v>0</v>
      </c>
    </row>
    <row r="83" spans="1:38" ht="15">
      <c r="B83"/>
      <c r="C83"/>
      <c r="D83"/>
      <c r="E83"/>
      <c r="F83"/>
      <c r="G83"/>
      <c r="H83"/>
      <c r="I83"/>
      <c r="J83"/>
      <c r="K83"/>
      <c r="L83"/>
      <c r="M83"/>
      <c r="N83"/>
      <c r="O83"/>
      <c r="P83"/>
      <c r="Q83"/>
      <c r="R83"/>
      <c r="S83"/>
      <c r="T83"/>
      <c r="U83"/>
      <c r="V83"/>
      <c r="W83"/>
      <c r="X83"/>
      <c r="Y83"/>
      <c r="Z83"/>
      <c r="AA83"/>
      <c r="AB83"/>
      <c r="AC83"/>
      <c r="AD83"/>
      <c r="AE83"/>
      <c r="AF83"/>
      <c r="AG83"/>
      <c r="AH83"/>
      <c r="AI83" s="35"/>
      <c r="AJ83"/>
      <c r="AK83"/>
      <c r="AL83"/>
    </row>
    <row r="84" spans="1:38" ht="15">
      <c r="B84"/>
      <c r="C84"/>
      <c r="D84"/>
      <c r="E84"/>
      <c r="F84"/>
      <c r="G84"/>
      <c r="H84"/>
      <c r="I84"/>
      <c r="J84"/>
      <c r="K84"/>
      <c r="L84"/>
      <c r="M84"/>
      <c r="N84"/>
      <c r="O84"/>
      <c r="P84"/>
      <c r="Q84"/>
      <c r="R84"/>
      <c r="S84"/>
      <c r="T84"/>
      <c r="U84"/>
      <c r="V84"/>
      <c r="W84"/>
      <c r="X84"/>
      <c r="Y84"/>
      <c r="Z84"/>
      <c r="AA84"/>
      <c r="AB84"/>
      <c r="AC84"/>
      <c r="AD84"/>
      <c r="AE84"/>
      <c r="AF84"/>
      <c r="AG84"/>
      <c r="AH84"/>
      <c r="AI84" s="35"/>
      <c r="AJ84"/>
      <c r="AK84"/>
      <c r="AL84"/>
    </row>
    <row r="85" spans="1:38" ht="15">
      <c r="B85"/>
      <c r="C85" s="19">
        <v>2016</v>
      </c>
      <c r="D85" s="19">
        <v>2016</v>
      </c>
      <c r="E85" s="19">
        <v>2016</v>
      </c>
      <c r="F85" s="19">
        <v>2016</v>
      </c>
      <c r="G85" s="19">
        <v>2016</v>
      </c>
      <c r="H85" s="19">
        <v>2016</v>
      </c>
      <c r="I85" s="19">
        <v>2016</v>
      </c>
      <c r="J85" s="19">
        <v>2016</v>
      </c>
      <c r="K85" s="19">
        <v>2016</v>
      </c>
      <c r="L85" s="19">
        <v>2016</v>
      </c>
      <c r="M85" s="19">
        <v>2016</v>
      </c>
      <c r="N85" s="19">
        <v>2016</v>
      </c>
      <c r="O85" s="19">
        <v>2016</v>
      </c>
      <c r="P85" s="19">
        <v>2016</v>
      </c>
      <c r="Q85" s="19">
        <v>2016</v>
      </c>
      <c r="R85" s="19">
        <v>2016</v>
      </c>
      <c r="S85" s="19">
        <v>2016</v>
      </c>
      <c r="T85" s="19">
        <v>2016</v>
      </c>
      <c r="U85" s="19">
        <v>2016</v>
      </c>
      <c r="V85" s="19">
        <v>2016</v>
      </c>
      <c r="W85" s="19">
        <v>2016</v>
      </c>
      <c r="X85" s="19">
        <v>2016</v>
      </c>
      <c r="Y85" s="19">
        <v>2016</v>
      </c>
      <c r="Z85" s="19">
        <v>2016</v>
      </c>
      <c r="AA85" s="19">
        <v>2016</v>
      </c>
      <c r="AB85" s="19">
        <v>2016</v>
      </c>
      <c r="AC85" s="19">
        <v>2016</v>
      </c>
      <c r="AD85" s="19">
        <v>2016</v>
      </c>
      <c r="AE85" s="19">
        <v>2016</v>
      </c>
      <c r="AF85" s="19">
        <v>2016</v>
      </c>
      <c r="AG85" s="19">
        <v>2016</v>
      </c>
      <c r="AH85" s="19">
        <v>2016</v>
      </c>
      <c r="AI85" s="35">
        <f>+Calculos!EF38</f>
        <v>0</v>
      </c>
      <c r="AJ85" s="19">
        <v>2016</v>
      </c>
      <c r="AK85" s="19">
        <v>2016</v>
      </c>
      <c r="AL85" s="19">
        <v>2016</v>
      </c>
    </row>
    <row r="86" spans="1:38" ht="45">
      <c r="B86"/>
      <c r="C86" s="35" t="s">
        <v>306</v>
      </c>
      <c r="D86" s="35" t="s">
        <v>307</v>
      </c>
      <c r="E86" s="35" t="s">
        <v>315</v>
      </c>
      <c r="F86" s="35" t="s">
        <v>316</v>
      </c>
      <c r="G86" s="35" t="s">
        <v>347</v>
      </c>
      <c r="H86" s="35" t="s">
        <v>317</v>
      </c>
      <c r="I86" s="35" t="s">
        <v>318</v>
      </c>
      <c r="J86" s="35" t="s">
        <v>319</v>
      </c>
      <c r="K86" s="35" t="s">
        <v>320</v>
      </c>
      <c r="L86" s="35" t="s">
        <v>321</v>
      </c>
      <c r="M86" s="35" t="s">
        <v>322</v>
      </c>
      <c r="N86" s="35" t="s">
        <v>323</v>
      </c>
      <c r="O86" s="35" t="s">
        <v>324</v>
      </c>
      <c r="P86" s="35" t="s">
        <v>325</v>
      </c>
      <c r="Q86" s="35" t="s">
        <v>326</v>
      </c>
      <c r="R86" s="35" t="s">
        <v>327</v>
      </c>
      <c r="S86" s="35" t="s">
        <v>328</v>
      </c>
      <c r="T86" s="35" t="s">
        <v>329</v>
      </c>
      <c r="U86" s="35" t="s">
        <v>330</v>
      </c>
      <c r="V86" s="35" t="s">
        <v>331</v>
      </c>
      <c r="W86" s="35" t="s">
        <v>332</v>
      </c>
      <c r="X86" s="35" t="s">
        <v>333</v>
      </c>
      <c r="Y86" s="35" t="s">
        <v>334</v>
      </c>
      <c r="Z86" s="35" t="s">
        <v>335</v>
      </c>
      <c r="AA86" s="35" t="s">
        <v>336</v>
      </c>
      <c r="AB86" s="35" t="s">
        <v>337</v>
      </c>
      <c r="AC86" s="35" t="s">
        <v>338</v>
      </c>
      <c r="AD86" s="35" t="s">
        <v>339</v>
      </c>
      <c r="AE86" s="35" t="s">
        <v>302</v>
      </c>
      <c r="AF86" s="35" t="s">
        <v>340</v>
      </c>
      <c r="AG86" s="35" t="s">
        <v>341</v>
      </c>
      <c r="AH86" s="35" t="s">
        <v>342</v>
      </c>
      <c r="AI86" s="35" t="s">
        <v>343</v>
      </c>
      <c r="AJ86" s="35" t="s">
        <v>344</v>
      </c>
      <c r="AK86" s="35" t="s">
        <v>345</v>
      </c>
      <c r="AL86" s="35" t="s">
        <v>346</v>
      </c>
    </row>
    <row r="87" spans="1:38" ht="15">
      <c r="A87" s="20" t="s">
        <v>207</v>
      </c>
      <c r="B87" s="2" t="s">
        <v>55</v>
      </c>
      <c r="C87" s="7">
        <f>+Calculos!G5</f>
        <v>1681.0332910758148</v>
      </c>
      <c r="D87" s="7">
        <f>+Calculos!K5</f>
        <v>63.526066344821977</v>
      </c>
      <c r="E87">
        <f>+Calculos!O5</f>
        <v>304.4700295202058</v>
      </c>
      <c r="F87" s="8">
        <f>+Calculos!S5</f>
        <v>2.4851272897729868</v>
      </c>
      <c r="G87">
        <f>+Calculos!W5</f>
        <v>47.540983606557376</v>
      </c>
      <c r="H87" s="8">
        <f>+Calculos!AA5</f>
        <v>42.480144609556994</v>
      </c>
      <c r="I87" s="8">
        <f>+Calculos!AE5</f>
        <v>6.2128182244324677</v>
      </c>
      <c r="J87" s="12">
        <f>+Calculos!AG5</f>
        <v>3.6958329483507342</v>
      </c>
      <c r="K87">
        <f>+Calculos!AK5</f>
        <v>3.3262496535156614</v>
      </c>
      <c r="L87">
        <f>+Calculos!AO5</f>
        <v>9.6091656657119096</v>
      </c>
      <c r="M87">
        <f>+Calculos!AQ5</f>
        <v>16.153327383524413</v>
      </c>
      <c r="N87">
        <f>+Calculos!AS5</f>
        <v>5.9071729957805905</v>
      </c>
      <c r="O87">
        <f>+Calculos!AW5</f>
        <v>36.810947979762368</v>
      </c>
      <c r="P87">
        <f>+Calculos!BA5</f>
        <v>36.810947979762368</v>
      </c>
      <c r="Q87">
        <f>+Calculos!BE5</f>
        <v>15.29906487766495</v>
      </c>
      <c r="R87">
        <f>+Calculos!BI5</f>
        <v>225.61507677024161</v>
      </c>
      <c r="S87">
        <f>+Calculos!BM5</f>
        <v>3.3393897956324516</v>
      </c>
      <c r="T87">
        <f>+Calculos!BQ5</f>
        <v>37.432229802205619</v>
      </c>
      <c r="U87">
        <f>+Calculos!BU5</f>
        <v>5.7468568576000321</v>
      </c>
      <c r="V87">
        <f>+Calculos!BY5</f>
        <v>2.1764705882352939</v>
      </c>
      <c r="W87">
        <f>+Calculos!CC5</f>
        <v>213.41176470588235</v>
      </c>
      <c r="X87">
        <f>+Calculos!CG5</f>
        <v>0.12817976257772754</v>
      </c>
      <c r="Y87">
        <f>+Calculos!CM5</f>
        <v>0.85689555683785346</v>
      </c>
      <c r="Z87" s="14">
        <f>+Calculos!CQ5</f>
        <v>1.1622895622895624</v>
      </c>
      <c r="AA87" s="14">
        <f>+Calculos!CS5</f>
        <v>0.81112398609501735</v>
      </c>
      <c r="AB87">
        <f>+Calculos!CY5</f>
        <v>0.12980992118683357</v>
      </c>
      <c r="AC87">
        <f>+Calculos!DE5</f>
        <v>69.035714285714292</v>
      </c>
      <c r="AD87">
        <f>+Calculos!DG5</f>
        <v>1.4485256078634248</v>
      </c>
      <c r="AE87">
        <f>+Calculos!DM5</f>
        <v>5.5229032559007374</v>
      </c>
      <c r="AF87">
        <f>+Calculos!DS5</f>
        <v>15.789473684210526</v>
      </c>
      <c r="AG87">
        <f>+Calculos!DW5</f>
        <v>40.581005586592177</v>
      </c>
      <c r="AH87" s="19">
        <f>+Calculos!EA5</f>
        <v>0.48406720741599074</v>
      </c>
      <c r="AI87" s="35">
        <f>+Calculos!EG5</f>
        <v>0.30675675675675673</v>
      </c>
      <c r="AJ87" s="19">
        <f>+Calculos!EK5</f>
        <v>1.0885135135135136</v>
      </c>
      <c r="AK87">
        <f>+Calculos!EM5</f>
        <v>0.281812538795779</v>
      </c>
      <c r="AL87" s="14">
        <f>+Calculos!EO5</f>
        <v>92.012554231203794</v>
      </c>
    </row>
    <row r="88" spans="1:38" ht="15">
      <c r="A88" s="20" t="s">
        <v>208</v>
      </c>
      <c r="B88" s="2" t="s">
        <v>57</v>
      </c>
      <c r="C88" s="7">
        <f>+Calculos!G6</f>
        <v>3188.0083700180321</v>
      </c>
      <c r="D88" s="7">
        <f>+Calculos!K6</f>
        <v>81.253672703318003</v>
      </c>
      <c r="E88">
        <f>+Calculos!O6</f>
        <v>404.34482261126396</v>
      </c>
      <c r="F88" s="8">
        <f>+Calculos!S6</f>
        <v>1.9803968267498915</v>
      </c>
      <c r="G88">
        <f>+Calculos!W6</f>
        <v>41.525423728813557</v>
      </c>
      <c r="H88" s="8">
        <f>+Calculos!AA6</f>
        <v>35.245323235490822</v>
      </c>
      <c r="I88" s="8">
        <f>+Calculos!AE6</f>
        <v>7.3762606445611896</v>
      </c>
      <c r="J88" s="12">
        <f>+Calculos!AG6</f>
        <v>2.3137519693900521</v>
      </c>
      <c r="K88">
        <f>+Calculos!AK6</f>
        <v>1.6835471528246679</v>
      </c>
      <c r="L88">
        <f>+Calculos!AO6</f>
        <v>3.2590591942381271</v>
      </c>
      <c r="M88">
        <f>+Calculos!AQ6</f>
        <v>10.389907989615374</v>
      </c>
      <c r="N88">
        <f>+Calculos!AS6</f>
        <v>21.651090342679126</v>
      </c>
      <c r="O88">
        <f>+Calculos!AW6</f>
        <v>18.42630090975986</v>
      </c>
      <c r="P88">
        <f>+Calculos!BA6</f>
        <v>16.905126535589652</v>
      </c>
      <c r="Q88">
        <f>+Calculos!BE6</f>
        <v>16.216292856720123</v>
      </c>
      <c r="R88">
        <f>+Calculos!BI6</f>
        <v>253.25039452087915</v>
      </c>
      <c r="S88">
        <f>+Calculos!BM6</f>
        <v>2.7266333121918795</v>
      </c>
      <c r="T88">
        <f>+Calculos!BQ6</f>
        <v>42.305868443903478</v>
      </c>
      <c r="U88">
        <f>+Calculos!BU6</f>
        <v>6.630024159119202</v>
      </c>
      <c r="V88">
        <f>+Calculos!BY6</f>
        <v>2.9615384615384617</v>
      </c>
      <c r="W88">
        <f>+Calculos!CC6</f>
        <v>174.38461538461539</v>
      </c>
      <c r="X88">
        <f>+Calculos!CG6</f>
        <v>6.0152570480928688E-2</v>
      </c>
      <c r="Y88">
        <f>+Calculos!CM6</f>
        <v>3.672602391249046</v>
      </c>
      <c r="Z88" s="14">
        <f>+Calculos!CQ6</f>
        <v>0.19131398489990994</v>
      </c>
      <c r="AA88" s="14">
        <f>+Calculos!CS6</f>
        <v>98.225923244026063</v>
      </c>
      <c r="AB88">
        <f>+Calculos!CY6</f>
        <v>2.4574943159687312</v>
      </c>
      <c r="AC88">
        <f>+Calculos!DE6</f>
        <v>8.5573166236638407</v>
      </c>
      <c r="AD88">
        <f>+Calculos!DG6</f>
        <v>11.68590627153687</v>
      </c>
      <c r="AE88">
        <f>+Calculos!DM6</f>
        <v>14.709791758972086</v>
      </c>
      <c r="AF88">
        <f>+Calculos!DS6</f>
        <v>33.501259445843829</v>
      </c>
      <c r="AG88">
        <f>+Calculos!DW6</f>
        <v>29.507065868263471</v>
      </c>
      <c r="AH88" s="36">
        <f>+Calculos!EA6</f>
        <v>1.005068790731354</v>
      </c>
      <c r="AI88" s="35">
        <f>+Calculos!EG6</f>
        <v>9.6674087566619438E-2</v>
      </c>
      <c r="AJ88" s="35">
        <f>+Calculos!EK6</f>
        <v>1.1266275382850974</v>
      </c>
      <c r="AK88">
        <f>+Calculos!EM6</f>
        <v>8.5808383233532931E-2</v>
      </c>
      <c r="AL88" s="14">
        <f>+Calculos!EO6</f>
        <v>89.501001834487099</v>
      </c>
    </row>
    <row r="89" spans="1:38" ht="15">
      <c r="A89" s="20" t="s">
        <v>209</v>
      </c>
      <c r="B89" s="2" t="s">
        <v>58</v>
      </c>
      <c r="C89" s="7">
        <f>+Calculos!G7</f>
        <v>2774.8668380046797</v>
      </c>
      <c r="D89" s="7">
        <f>+Calculos!K7</f>
        <v>134.56755870689739</v>
      </c>
      <c r="E89">
        <f>+Calculos!O7</f>
        <v>286.58141654739831</v>
      </c>
      <c r="F89" s="8">
        <f>+Calculos!S7</f>
        <v>8.5086491400275577</v>
      </c>
      <c r="G89">
        <f>+Calculos!W7</f>
        <v>30.851063829787233</v>
      </c>
      <c r="H89" s="8">
        <f>+Calculos!AA7</f>
        <v>117.55026042684227</v>
      </c>
      <c r="I89" s="8">
        <f>+Calculos!AE7</f>
        <v>15.970079924359416</v>
      </c>
      <c r="J89" s="12">
        <f>+Calculos!AG7</f>
        <v>5.7552599301820919</v>
      </c>
      <c r="K89">
        <f>+Calculos!AK7</f>
        <v>3.9626379847155389</v>
      </c>
      <c r="L89">
        <f>+Calculos!AO7</f>
        <v>15.520332106802528</v>
      </c>
      <c r="M89">
        <f>+Calculos!AQ7</f>
        <v>43.066854877985641</v>
      </c>
      <c r="N89">
        <f>+Calculos!AS7</f>
        <v>37.223340040241446</v>
      </c>
      <c r="O89">
        <f>+Calculos!AW7</f>
        <v>65.058440347595337</v>
      </c>
      <c r="P89">
        <f>+Calculos!BA7</f>
        <v>30.762039198561169</v>
      </c>
      <c r="Q89">
        <f>+Calculos!BE7</f>
        <v>26.834970364702301</v>
      </c>
      <c r="R89">
        <f>+Calculos!BI7</f>
        <v>276.07925898305541</v>
      </c>
      <c r="S89">
        <f>+Calculos!BM7</f>
        <v>4.5815803061686848</v>
      </c>
      <c r="T89">
        <f>+Calculos!BQ7</f>
        <v>64.011221991899632</v>
      </c>
      <c r="U89">
        <f>+Calculos!BU7</f>
        <v>7.8541376677177466</v>
      </c>
      <c r="V89">
        <f>+Calculos!BY7</f>
        <v>2.1428571428571428</v>
      </c>
      <c r="W89">
        <f>+Calculos!CC7</f>
        <v>76.892857142857139</v>
      </c>
      <c r="X89">
        <f>+Calculos!CG7</f>
        <v>2.957539459043642E-2</v>
      </c>
      <c r="Y89">
        <f>+Calculos!CM7</f>
        <v>10.171875</v>
      </c>
      <c r="Z89" s="14">
        <f>+Calculos!CQ7</f>
        <v>3.8402457757296467E-4</v>
      </c>
      <c r="AA89" s="14">
        <f>+Calculos!CS7</f>
        <v>100</v>
      </c>
      <c r="AB89">
        <f>+Calculos!CY7</f>
        <v>4.7698545194371569E-3</v>
      </c>
      <c r="AC89">
        <f>+Calculos!DE7</f>
        <v>1669</v>
      </c>
      <c r="AD89">
        <f>+Calculos!DG7</f>
        <v>5.9916117435590173E-2</v>
      </c>
      <c r="AE89">
        <f>+Calculos!DM7</f>
        <v>7.209480961264128</v>
      </c>
      <c r="AF89">
        <f>+Calculos!DS7</f>
        <v>35.447761194029852</v>
      </c>
      <c r="AG89">
        <f>+Calculos!DW7</f>
        <v>57.029315960912051</v>
      </c>
      <c r="AH89" s="36">
        <f>+Calculos!EA7</f>
        <v>760</v>
      </c>
      <c r="AI89" s="35">
        <f>+Calculos!EG7</f>
        <v>0.29132947976878615</v>
      </c>
      <c r="AJ89" s="35">
        <f>+Calculos!EK7</f>
        <v>1.0647398843930636</v>
      </c>
      <c r="AK89">
        <f>+Calculos!EM7</f>
        <v>0.2736156351791531</v>
      </c>
      <c r="AL89" s="14">
        <f>+Calculos!EO7</f>
        <v>87.648499072786294</v>
      </c>
    </row>
    <row r="90" spans="1:38" ht="15">
      <c r="A90" s="20" t="s">
        <v>210</v>
      </c>
      <c r="B90" s="2" t="s">
        <v>59</v>
      </c>
      <c r="C90" s="7">
        <f>+Calculos!G8</f>
        <v>189.67303463957217</v>
      </c>
      <c r="D90" s="7">
        <f>+Calculos!K8</f>
        <v>83.71167614754637</v>
      </c>
      <c r="E90">
        <f>+Calculos!O8</f>
        <v>459.42438915231941</v>
      </c>
      <c r="F90" s="8">
        <f>+Calculos!S8</f>
        <v>8.3711676147546363</v>
      </c>
      <c r="G90">
        <f>+Calculos!W8</f>
        <v>32.743362831858406</v>
      </c>
      <c r="H90" s="8">
        <f>+Calculos!AA8</f>
        <v>48.795095438635585</v>
      </c>
      <c r="I90" s="8">
        <f>+Calculos!AE8</f>
        <v>3.5247021535808996</v>
      </c>
      <c r="J90" s="12">
        <f>+Calculos!AG8</f>
        <v>18.583042973286876</v>
      </c>
      <c r="K90">
        <f>+Calculos!AK8</f>
        <v>26.132404181184668</v>
      </c>
      <c r="L90">
        <f>+Calculos!AO8</f>
        <v>98.141695702671313</v>
      </c>
      <c r="M90">
        <f>+Calculos!AQ8</f>
        <v>18.614833248599126</v>
      </c>
      <c r="N90">
        <f>+Calculos!AS8</f>
        <v>95.831188883170356</v>
      </c>
      <c r="O90">
        <f>+Calculos!AW8</f>
        <v>214.01550888774022</v>
      </c>
      <c r="P90">
        <f>+Calculos!BA8</f>
        <v>197.3833206005304</v>
      </c>
      <c r="Q90">
        <f>+Calculos!BE8</f>
        <v>196.06155729293755</v>
      </c>
      <c r="R90">
        <f>+Calculos!BI8</f>
        <v>347.22468972790432</v>
      </c>
      <c r="S90">
        <f>+Calculos!BM8</f>
        <v>11.565428941437327</v>
      </c>
      <c r="T90">
        <f>+Calculos!BQ8</f>
        <v>64.876549014348427</v>
      </c>
      <c r="U90">
        <f>+Calculos!BU8</f>
        <v>14.319102498922405</v>
      </c>
      <c r="V90">
        <f>+Calculos!BY8</f>
        <v>1.3978494623655915</v>
      </c>
      <c r="W90">
        <f>+Calculos!CC8</f>
        <v>18.881720430107528</v>
      </c>
      <c r="X90">
        <f>+Calculos!CG8</f>
        <v>0.57087126137841349</v>
      </c>
      <c r="Y90">
        <f>+Calculos!CM8</f>
        <v>0.38507265521796563</v>
      </c>
      <c r="Z90" s="14">
        <f>+Calculos!CQ8</f>
        <v>7.375643224699828E-2</v>
      </c>
      <c r="AA90" s="14">
        <f>+Calculos!CS8</f>
        <v>72.093023255813947</v>
      </c>
      <c r="AB90">
        <f>+Calculos!CY8</f>
        <v>3.6904761904761907</v>
      </c>
      <c r="AC90">
        <f>+Calculos!DE8</f>
        <v>23.14516129032258</v>
      </c>
      <c r="AD90">
        <f>+Calculos!DG8</f>
        <v>4.3205574912891986</v>
      </c>
      <c r="AE90">
        <f>+Calculos!DM8</f>
        <v>53.504672897196265</v>
      </c>
      <c r="AF90">
        <f>+Calculos!DS8</f>
        <v>55.251141552511413</v>
      </c>
      <c r="AG90">
        <f>+Calculos!DW8</f>
        <v>32.682745825602971</v>
      </c>
      <c r="AH90" s="36">
        <f>+Calculos!EA8</f>
        <v>11.686046511627907</v>
      </c>
      <c r="AI90" s="35">
        <f>+Calculos!EG8</f>
        <v>0.12199124726477024</v>
      </c>
      <c r="AJ90" s="35">
        <f>+Calculos!EK8</f>
        <v>0.8845733041575492</v>
      </c>
      <c r="AK90">
        <f>+Calculos!EM8</f>
        <v>0.13790970933828076</v>
      </c>
      <c r="AL90" s="14">
        <f>+Calculos!EO8</f>
        <v>90.426095731782596</v>
      </c>
    </row>
    <row r="91" spans="1:38" ht="15">
      <c r="A91" s="20" t="s">
        <v>211</v>
      </c>
      <c r="B91" s="2" t="s">
        <v>60</v>
      </c>
      <c r="C91" s="7">
        <f>+Calculos!G9</f>
        <v>1525.2570928609266</v>
      </c>
      <c r="D91" s="7">
        <f>+Calculos!K9</f>
        <v>71.166054622834764</v>
      </c>
      <c r="E91">
        <f>+Calculos!O9</f>
        <v>215.61336053337993</v>
      </c>
      <c r="F91" s="8">
        <f>+Calculos!S9</f>
        <v>4.6948654924414015</v>
      </c>
      <c r="G91">
        <f>+Calculos!W9</f>
        <v>39.565217391304351</v>
      </c>
      <c r="H91" s="8">
        <f>+Calculos!AA9</f>
        <v>17.732405636918962</v>
      </c>
      <c r="I91" s="8">
        <f>+Calculos!AE9</f>
        <v>8.2075706090882061</v>
      </c>
      <c r="J91" s="12">
        <f>+Calculos!AG9</f>
        <v>5.3811063377474646</v>
      </c>
      <c r="K91">
        <f>+Calculos!AK9</f>
        <v>1.5944018778511007</v>
      </c>
      <c r="L91">
        <f>+Calculos!AO9</f>
        <v>1.4615350546968422</v>
      </c>
      <c r="M91">
        <f>+Calculos!AQ9</f>
        <v>2.2292167086412409</v>
      </c>
      <c r="N91">
        <f>+Calculos!AS9</f>
        <v>100</v>
      </c>
      <c r="O91">
        <f>+Calculos!AW9</f>
        <v>69.882566214829211</v>
      </c>
      <c r="P91">
        <f>+Calculos!BA9</f>
        <v>48.671231472000429</v>
      </c>
      <c r="Q91">
        <f>+Calculos!BE9</f>
        <v>47.353967053257875</v>
      </c>
      <c r="R91">
        <f>+Calculos!BI9</f>
        <v>176.43847402415361</v>
      </c>
      <c r="S91">
        <f>+Calculos!BM9</f>
        <v>2.7358568696960681</v>
      </c>
      <c r="T91">
        <f>+Calculos!BQ9</f>
        <v>29.857993491497833</v>
      </c>
      <c r="U91">
        <f>+Calculos!BU9</f>
        <v>0.16888005368494249</v>
      </c>
      <c r="V91">
        <f>+Calculos!BY9</f>
        <v>7.9365079365079361E-2</v>
      </c>
      <c r="W91">
        <f>+Calculos!CC9</f>
        <v>42.317460317460316</v>
      </c>
      <c r="X91">
        <f>+Calculos!CG9</f>
        <v>2.8229862662671142E-2</v>
      </c>
      <c r="Y91">
        <f>+Calculos!CM9</f>
        <v>2.5163934426229506</v>
      </c>
      <c r="Z91" s="14">
        <f>+Calculos!CQ9</f>
        <v>0.25765472312703586</v>
      </c>
      <c r="AA91" s="14">
        <f>+Calculos!CS9</f>
        <v>92.035398230088489</v>
      </c>
      <c r="AB91">
        <f>+Calculos!CY9</f>
        <v>1.6135109377424146</v>
      </c>
      <c r="AC91">
        <f>+Calculos!DE9</f>
        <v>5.7019230769230766</v>
      </c>
      <c r="AD91">
        <f>+Calculos!DG9</f>
        <v>17.537942664418214</v>
      </c>
      <c r="AE91">
        <f>+Calculos!DM9</f>
        <v>7.9838648298957304</v>
      </c>
      <c r="AF91">
        <f>+Calculos!DS9</f>
        <v>16.169544740973311</v>
      </c>
      <c r="AG91">
        <f>+Calculos!DW9</f>
        <v>32</v>
      </c>
      <c r="AH91" s="36">
        <f>+Calculos!EA9</f>
        <v>1.6283185840707965</v>
      </c>
      <c r="AI91" s="35">
        <f>+Calculos!EG9</f>
        <v>0.10421760391198044</v>
      </c>
      <c r="AJ91" s="35">
        <f>+Calculos!EK9</f>
        <v>0.92420537897310517</v>
      </c>
      <c r="AK91">
        <f>+Calculos!EM9</f>
        <v>0.11276455026455026</v>
      </c>
      <c r="AL91" s="14">
        <f>+Calculos!EO9</f>
        <v>91.186697895739002</v>
      </c>
    </row>
    <row r="92" spans="1:38" ht="15">
      <c r="A92" s="20" t="s">
        <v>212</v>
      </c>
      <c r="B92" s="2" t="s">
        <v>61</v>
      </c>
      <c r="C92" s="7">
        <f>+Calculos!G10</f>
        <v>923.07087517320019</v>
      </c>
      <c r="D92" s="7">
        <f>+Calculos!K10</f>
        <v>163.24448990409545</v>
      </c>
      <c r="E92">
        <f>+Calculos!O10</f>
        <v>375.74529938113335</v>
      </c>
      <c r="F92" s="8">
        <f>+Calculos!S10</f>
        <v>8.1553132128210262</v>
      </c>
      <c r="G92">
        <f>+Calculos!W10</f>
        <v>32.183908045977013</v>
      </c>
      <c r="H92" s="8">
        <f>+Calculos!AA10</f>
        <v>51.696392230424813</v>
      </c>
      <c r="I92" s="8">
        <f>+Calculos!AE10</f>
        <v>10.228697927945017</v>
      </c>
      <c r="J92" s="12">
        <f>+Calculos!AG10</f>
        <v>11.081162024558251</v>
      </c>
      <c r="K92">
        <f>+Calculos!AK10</f>
        <v>7.7867625037436365</v>
      </c>
      <c r="L92">
        <f>+Calculos!AO10</f>
        <v>0</v>
      </c>
      <c r="M92">
        <f>+Calculos!AQ10</f>
        <v>0</v>
      </c>
      <c r="N92">
        <f>+Calculos!AS10</f>
        <v>100</v>
      </c>
      <c r="O92">
        <f>+Calculos!AW10</f>
        <v>99.660691973626427</v>
      </c>
      <c r="P92">
        <f>+Calculos!BA10</f>
        <v>83.488291195659315</v>
      </c>
      <c r="Q92">
        <f>+Calculos!BE10</f>
        <v>78.512167879361741</v>
      </c>
      <c r="R92">
        <f>+Calculos!BI10</f>
        <v>254.1299971301591</v>
      </c>
      <c r="S92">
        <f>+Calculos!BM10</f>
        <v>6.081928497697036</v>
      </c>
      <c r="T92">
        <f>+Calculos!BQ10</f>
        <v>47.411397152501898</v>
      </c>
      <c r="U92">
        <f>+Calculos!BU10</f>
        <v>8.8464414511956893</v>
      </c>
      <c r="V92">
        <f>+Calculos!BY10</f>
        <v>1.8823529411764706</v>
      </c>
      <c r="W92">
        <f>+Calculos!CC10</f>
        <v>12.588235294117647</v>
      </c>
      <c r="X92">
        <f>+Calculos!CG10</f>
        <v>3.0567061848307386E-2</v>
      </c>
      <c r="Y92">
        <f>+Calculos!CM10</f>
        <v>40.090909090909093</v>
      </c>
      <c r="Z92" s="14">
        <f>+Calculos!CQ10</f>
        <v>1.3605442176870748E-2</v>
      </c>
      <c r="AA92" s="14">
        <f>+Calculos!CS10</f>
        <v>100</v>
      </c>
      <c r="AB92">
        <f>+Calculos!CY10</f>
        <v>9.1449474165523542E-2</v>
      </c>
      <c r="AC92">
        <f>+Calculos!DE10</f>
        <v>385</v>
      </c>
      <c r="AD92">
        <f>+Calculos!DG10</f>
        <v>0.25974025974025972</v>
      </c>
      <c r="AE92">
        <f>+Calculos!DM10</f>
        <v>20.100334448160535</v>
      </c>
      <c r="AF92">
        <f>+Calculos!DS10</f>
        <v>14.588859416445624</v>
      </c>
      <c r="AG92">
        <f>+Calculos!DW10</f>
        <v>35.617415152553995</v>
      </c>
      <c r="AH92" s="36">
        <f>+Calculos!EA10</f>
        <v>159</v>
      </c>
      <c r="AI92" s="35">
        <f>+Calculos!EG10</f>
        <v>0.12402015677491601</v>
      </c>
      <c r="AJ92" s="35">
        <f>+Calculos!EK10</f>
        <v>0.81662933930571113</v>
      </c>
      <c r="AK92">
        <f>+Calculos!EM10</f>
        <v>0.15186835790195405</v>
      </c>
      <c r="AL92" s="14">
        <f>+Calculos!EO10</f>
        <v>89.889036709989597</v>
      </c>
    </row>
    <row r="93" spans="1:38" ht="15">
      <c r="A93" s="20" t="s">
        <v>213</v>
      </c>
      <c r="B93" s="2" t="s">
        <v>62</v>
      </c>
      <c r="C93" s="7">
        <f>+Calculos!G11</f>
        <v>427.67597562332605</v>
      </c>
      <c r="D93" s="7">
        <f>+Calculos!K11</f>
        <v>72.761076288998538</v>
      </c>
      <c r="E93">
        <f>+Calculos!O11</f>
        <v>262.90398650550463</v>
      </c>
      <c r="F93" s="8">
        <f>+Calculos!S11</f>
        <v>12.831231140446105</v>
      </c>
      <c r="G93">
        <f>+Calculos!W11</f>
        <v>26.015367727771679</v>
      </c>
      <c r="H93" s="8">
        <f>+Calculos!AA11</f>
        <v>47.593587316194757</v>
      </c>
      <c r="I93" s="8">
        <f>+Calculos!AE11</f>
        <v>0</v>
      </c>
      <c r="J93" s="12">
        <f>+Calculos!AG11</f>
        <v>0</v>
      </c>
      <c r="K93">
        <f>+Calculos!AK11</f>
        <v>6.7660805697752062</v>
      </c>
      <c r="L93">
        <f>+Calculos!AO11</f>
        <v>40.284887602937907</v>
      </c>
      <c r="M93">
        <f>+Calculos!AQ11</f>
        <v>17.228878608462502</v>
      </c>
      <c r="N93">
        <f>+Calculos!AS11</f>
        <v>24.460659898477157</v>
      </c>
      <c r="O93">
        <f>+Calculos!AW11</f>
        <v>180.01798466477504</v>
      </c>
      <c r="P93"/>
      <c r="Q93">
        <f>+Calculos!BE11</f>
        <v>139.67766005556837</v>
      </c>
      <c r="R93">
        <f>+Calculos!BI11</f>
        <v>215.23100984930252</v>
      </c>
      <c r="S93">
        <f>+Calculos!BM11</f>
        <v>3.6742249408102352</v>
      </c>
      <c r="T93">
        <f>+Calculos!BQ11</f>
        <v>32.325564505159477</v>
      </c>
      <c r="U93">
        <f>+Calculos!BU11</f>
        <v>5.1591448650755112</v>
      </c>
      <c r="V93">
        <f>+Calculos!BY11</f>
        <v>1.6424242424242423</v>
      </c>
      <c r="W93">
        <f>+Calculos!CC11</f>
        <v>19.054545454545455</v>
      </c>
      <c r="X93">
        <f>+Calculos!CG11</f>
        <v>6.1954401245393816E-2</v>
      </c>
      <c r="Y93">
        <f>+Calculos!CM11</f>
        <v>1.6233766233766234</v>
      </c>
      <c r="Z93" s="14">
        <f>+Calculos!CQ11</f>
        <v>0.22425806451612904</v>
      </c>
      <c r="AA93" s="14">
        <f>+Calculos!CS11</f>
        <v>78.71116225546605</v>
      </c>
      <c r="AB93">
        <f>+Calculos!CY11</f>
        <v>3.1275720164609053</v>
      </c>
      <c r="AC93">
        <f>+Calculos!DE11</f>
        <v>7.6739766081871341</v>
      </c>
      <c r="AD93">
        <f>+Calculos!DG11</f>
        <v>13.031053534006478</v>
      </c>
      <c r="AE93">
        <f>+Calculos!DM11</f>
        <v>30.680958385876419</v>
      </c>
      <c r="AF93">
        <f>+Calculos!DS11</f>
        <v>14.790439903013509</v>
      </c>
      <c r="AG93">
        <f>+Calculos!DW11</f>
        <v>38.452348993288588</v>
      </c>
      <c r="AH93" s="36">
        <f>+Calculos!EA11</f>
        <v>3.14614499424626</v>
      </c>
      <c r="AI93" s="35">
        <f>+Calculos!EG11</f>
        <v>0.30713696369636961</v>
      </c>
      <c r="AJ93" s="35">
        <f>+Calculos!EK11</f>
        <v>1.2293729372937294</v>
      </c>
      <c r="AK93">
        <f>+Calculos!EM11</f>
        <v>0.24983221476510067</v>
      </c>
      <c r="AL93" s="14">
        <f>+Calculos!EO11</f>
        <v>92.966223751534102</v>
      </c>
    </row>
    <row r="94" spans="1:38" ht="15">
      <c r="A94" s="20" t="s">
        <v>214</v>
      </c>
      <c r="B94" s="2" t="s">
        <v>63</v>
      </c>
      <c r="C94" s="7">
        <f>+Calculos!G12</f>
        <v>1651.6945906732624</v>
      </c>
      <c r="D94" s="7">
        <f>+Calculos!K12</f>
        <v>165.73547712222407</v>
      </c>
      <c r="E94">
        <f>+Calculos!O12</f>
        <v>1082.7503070647947</v>
      </c>
      <c r="F94" s="8">
        <f>+Calculos!S12</f>
        <v>3.2613421258398296</v>
      </c>
      <c r="G94">
        <f>+Calculos!W12</f>
        <v>39.195979899497488</v>
      </c>
      <c r="H94" s="8">
        <f>+Calculos!AA12</f>
        <v>32.424748573432353</v>
      </c>
      <c r="I94" s="8">
        <f>+Calculos!AE12</f>
        <v>23.718851824289668</v>
      </c>
      <c r="J94" s="12">
        <f>+Calculos!AG12</f>
        <v>14.360313315926893</v>
      </c>
      <c r="K94">
        <f>+Calculos!AK12</f>
        <v>4.6507832898172321</v>
      </c>
      <c r="L94">
        <f>+Calculos!AO12</f>
        <v>9.7911227154047001E-2</v>
      </c>
      <c r="M94">
        <f>+Calculos!AQ12</f>
        <v>0.16171944425652046</v>
      </c>
      <c r="N94">
        <f>+Calculos!AS12</f>
        <v>94.978059483178939</v>
      </c>
      <c r="O94">
        <f>+Calculos!AW12</f>
        <v>55.28109669502058</v>
      </c>
      <c r="P94"/>
      <c r="Q94">
        <f>+Calculos!BE12</f>
        <v>53.367416604651751</v>
      </c>
      <c r="R94">
        <f>+Calculos!BI12</f>
        <v>330.04015385987924</v>
      </c>
      <c r="S94">
        <f>+Calculos!BM12</f>
        <v>5.633227308268796</v>
      </c>
      <c r="T94">
        <f>+Calculos!BQ12</f>
        <v>55.388909657858257</v>
      </c>
      <c r="U94">
        <f>+Calculos!BU12</f>
        <v>2.1023527753347659</v>
      </c>
      <c r="V94">
        <f>+Calculos!BY12</f>
        <v>0.42622950819672129</v>
      </c>
      <c r="W94">
        <f>+Calculos!CC12</f>
        <v>55.896174863387976</v>
      </c>
      <c r="X94">
        <f>+Calculos!CG12</f>
        <v>6.0378004438777923E-2</v>
      </c>
      <c r="Y94">
        <f>+Calculos!CM12</f>
        <v>0.89900929268105367</v>
      </c>
      <c r="Z94" s="14">
        <f>+Calculos!CQ12</f>
        <v>0.27507261233555441</v>
      </c>
      <c r="AA94" s="14">
        <f>+Calculos!CS12</f>
        <v>90.372670807453417</v>
      </c>
      <c r="AB94">
        <f>+Calculos!CY12</f>
        <v>4.8438644383780547</v>
      </c>
      <c r="AC94">
        <f>+Calculos!DE12</f>
        <v>3.5140893470790378</v>
      </c>
      <c r="AD94">
        <f>+Calculos!DG12</f>
        <v>28.456874633287697</v>
      </c>
      <c r="AE94">
        <f>+Calculos!DM12</f>
        <v>25.922239502332815</v>
      </c>
      <c r="AF94">
        <f>+Calculos!DS12</f>
        <v>69.560398965644623</v>
      </c>
      <c r="AG94">
        <f>+Calculos!DW12</f>
        <v>25.228891149542218</v>
      </c>
      <c r="AH94" s="36">
        <f>+Calculos!EA12</f>
        <v>0.35869565217391303</v>
      </c>
      <c r="AI94" s="35">
        <f>+Calculos!EG12</f>
        <v>0.18865679534637758</v>
      </c>
      <c r="AJ94" s="35">
        <f>+Calculos!EK12</f>
        <v>1.1696192490745638</v>
      </c>
      <c r="AK94">
        <f>+Calculos!EM12</f>
        <v>0.16129761501073811</v>
      </c>
      <c r="AL94" s="14">
        <f>+Calculos!EO12</f>
        <v>90.436034423703802</v>
      </c>
    </row>
    <row r="95" spans="1:38" ht="15">
      <c r="A95" s="20" t="s">
        <v>215</v>
      </c>
      <c r="B95" s="2" t="s">
        <v>64</v>
      </c>
      <c r="C95" s="7">
        <f>+Calculos!G13</f>
        <v>1916.5293698489693</v>
      </c>
      <c r="D95" s="7">
        <f>+Calculos!K13</f>
        <v>164.84088297838881</v>
      </c>
      <c r="E95">
        <f>+Calculos!O13</f>
        <v>639.78608001976829</v>
      </c>
      <c r="F95" s="8">
        <f>+Calculos!S13</f>
        <v>2.2700066784499966</v>
      </c>
      <c r="G95">
        <f>+Calculos!W13</f>
        <v>30.449826989619378</v>
      </c>
      <c r="H95" s="8">
        <f>+Calculos!AA13</f>
        <v>63.300434988618065</v>
      </c>
      <c r="I95" s="8">
        <f>+Calculos!AE13</f>
        <v>12.671380563288039</v>
      </c>
      <c r="J95" s="12">
        <f>+Calculos!AG13</f>
        <v>6.6116286881043713</v>
      </c>
      <c r="K95">
        <f>+Calculos!AK13</f>
        <v>2.634044584298266</v>
      </c>
      <c r="L95">
        <f>+Calculos!AO13</f>
        <v>9.8054814055309034</v>
      </c>
      <c r="M95">
        <f>+Calculos!AQ13</f>
        <v>18.792493099207931</v>
      </c>
      <c r="N95">
        <f>+Calculos!AS13</f>
        <v>13.622627415028351</v>
      </c>
      <c r="O95">
        <f>+Calculos!AW13</f>
        <v>997.82039831389329</v>
      </c>
      <c r="P95"/>
      <c r="Q95">
        <f>+Calculos!BE13</f>
        <v>893.56949458865972</v>
      </c>
      <c r="R95">
        <f>+Calculos!BI13</f>
        <v>721.3596516702986</v>
      </c>
      <c r="S95">
        <f>+Calculos!BM13</f>
        <v>4.6529490125442718</v>
      </c>
      <c r="T95">
        <f>+Calculos!BQ13</f>
        <v>81.370139891702621</v>
      </c>
      <c r="U95">
        <f>+Calculos!BU13</f>
        <v>7.5102211003445154</v>
      </c>
      <c r="V95">
        <f>+Calculos!BY13</f>
        <v>1.9501466275659824</v>
      </c>
      <c r="W95">
        <f>+Calculos!CC13</f>
        <v>39.164222873900293</v>
      </c>
      <c r="X95">
        <f>+Calculos!CG13</f>
        <v>3.9034869786338529E-2</v>
      </c>
      <c r="Y95">
        <f>+Calculos!CM13</f>
        <v>1.1841638225255973</v>
      </c>
      <c r="Z95" s="14">
        <f>+Calculos!CQ13</f>
        <v>0.84447774959649524</v>
      </c>
      <c r="AA95" s="14">
        <f>+Calculos!CS13</f>
        <v>94.163822525597269</v>
      </c>
      <c r="AB95">
        <f>+Calculos!CY13</f>
        <v>8.2178642488651654</v>
      </c>
      <c r="AC95">
        <f>+Calculos!DE13</f>
        <v>0.98042769119246098</v>
      </c>
      <c r="AD95">
        <f>+Calculos!DG13</f>
        <v>101.99630314232903</v>
      </c>
      <c r="AE95">
        <f>+Calculos!DM13</f>
        <v>10.127203460967262</v>
      </c>
      <c r="AF95">
        <f>+Calculos!DS13</f>
        <v>17.437722419928825</v>
      </c>
      <c r="AG95">
        <f>+Calculos!DW13</f>
        <v>11.196100695117561</v>
      </c>
      <c r="AH95" s="36">
        <f>+Calculos!EA13</f>
        <v>0.82839590443686006</v>
      </c>
      <c r="AI95" s="35">
        <f>+Calculos!EG13</f>
        <v>0.27314486156929885</v>
      </c>
      <c r="AJ95" s="35">
        <f>+Calculos!EK13</f>
        <v>1.5078715496721928</v>
      </c>
      <c r="AK95">
        <f>+Calculos!EM13</f>
        <v>0.18114597468775098</v>
      </c>
      <c r="AL95" s="14">
        <f>+Calculos!EO13</f>
        <v>94.721072476751999</v>
      </c>
    </row>
    <row r="96" spans="1:38" ht="15">
      <c r="A96" s="20" t="s">
        <v>216</v>
      </c>
      <c r="B96" s="2" t="s">
        <v>65</v>
      </c>
      <c r="C96" s="7">
        <f>+Calculos!G14</f>
        <v>1627.7879254016855</v>
      </c>
      <c r="D96" s="7">
        <f>+Calculos!K14</f>
        <v>58.592658736522409</v>
      </c>
      <c r="E96">
        <f>+Calculos!O14</f>
        <v>317.40633754970031</v>
      </c>
      <c r="F96" s="8">
        <f>+Calculos!S14</f>
        <v>8.0465740237777403</v>
      </c>
      <c r="G96">
        <f>+Calculos!W14</f>
        <v>48.175182481751825</v>
      </c>
      <c r="H96" s="8">
        <f>+Calculos!AA14</f>
        <v>40.516200190148481</v>
      </c>
      <c r="I96" s="8">
        <f>+Calculos!AE14</f>
        <v>8.0465740237777403</v>
      </c>
      <c r="J96" s="12">
        <f>+Calculos!AG14</f>
        <v>4.9432569797396093</v>
      </c>
      <c r="K96">
        <f>+Calculos!AK14</f>
        <v>2.6804985030982382</v>
      </c>
      <c r="L96">
        <f>+Calculos!AO14</f>
        <v>9.1902805820511038</v>
      </c>
      <c r="M96">
        <f>+Calculos!AQ14</f>
        <v>14.95982776251636</v>
      </c>
      <c r="N96">
        <f>+Calculos!AS14</f>
        <v>0</v>
      </c>
      <c r="O96">
        <f>+Calculos!AW14</f>
        <v>52.07606709754748</v>
      </c>
      <c r="P96"/>
      <c r="Q96">
        <f>+Calculos!BE14</f>
        <v>51.226076883768151</v>
      </c>
      <c r="R96">
        <f>+Calculos!BI14</f>
        <v>214.77558955037898</v>
      </c>
      <c r="S96">
        <f>+Calculos!BM14</f>
        <v>4.5332811401564728</v>
      </c>
      <c r="T96">
        <f>+Calculos!BQ14</f>
        <v>35.699588978732223</v>
      </c>
      <c r="U96">
        <f>+Calculos!BU14</f>
        <v>4.8732772256682084</v>
      </c>
      <c r="V96">
        <f>+Calculos!BY14</f>
        <v>1.3870967741935485</v>
      </c>
      <c r="W96">
        <f>+Calculos!CC14</f>
        <v>51.193548387096776</v>
      </c>
      <c r="X96">
        <f>+Calculos!CG14</f>
        <v>3.7078572930539004E-2</v>
      </c>
      <c r="Y96">
        <f>+Calculos!CM14</f>
        <v>2.8863473909935666</v>
      </c>
      <c r="Z96" s="14">
        <f>+Calculos!CQ14</f>
        <v>0.12852897473997027</v>
      </c>
      <c r="AA96" s="14">
        <f>+Calculos!CS14</f>
        <v>91.522157996146433</v>
      </c>
      <c r="AB96">
        <f>+Calculos!CY14</f>
        <v>1.6553983411166098</v>
      </c>
      <c r="AC96">
        <f>+Calculos!DE14</f>
        <v>6.3389473684210529</v>
      </c>
      <c r="AD96">
        <f>+Calculos!DG14</f>
        <v>15.775489870474924</v>
      </c>
      <c r="AE96">
        <f>+Calculos!DM14</f>
        <v>12.984757862241946</v>
      </c>
      <c r="AF96">
        <f>+Calculos!DS14</f>
        <v>25.610859728506789</v>
      </c>
      <c r="AG96">
        <f>+Calculos!DW14</f>
        <v>48.019769357495882</v>
      </c>
      <c r="AH96" s="36">
        <f>+Calculos!EA14</f>
        <v>1.6551059730250481</v>
      </c>
      <c r="AI96" s="35">
        <f>+Calculos!EG14</f>
        <v>0.23231357552581261</v>
      </c>
      <c r="AJ96" s="35">
        <f>+Calculos!EK14</f>
        <v>1.7409177820267687</v>
      </c>
      <c r="AK96">
        <f>+Calculos!EM14</f>
        <v>0.13344316309719934</v>
      </c>
      <c r="AL96" s="14">
        <f>+Calculos!EO14</f>
        <v>90.123448504961104</v>
      </c>
    </row>
    <row r="97" spans="1:38" ht="15">
      <c r="A97" s="20" t="s">
        <v>217</v>
      </c>
      <c r="B97" s="2" t="s">
        <v>67</v>
      </c>
      <c r="C97" s="7">
        <f>+Calculos!G15</f>
        <v>1652.0002306099982</v>
      </c>
      <c r="D97" s="7">
        <f>+Calculos!K15</f>
        <v>72.02265148486471</v>
      </c>
      <c r="E97">
        <f>+Calculos!O15</f>
        <v>322.47624251535962</v>
      </c>
      <c r="F97" s="8">
        <f>+Calculos!S15</f>
        <v>1.8220527583283195</v>
      </c>
      <c r="G97">
        <f>+Calculos!W15</f>
        <v>49.03846153846154</v>
      </c>
      <c r="H97" s="8">
        <f>+Calculos!AA15</f>
        <v>30.063870512417267</v>
      </c>
      <c r="I97" s="8">
        <f>+Calculos!AE15</f>
        <v>7.5460486877937001</v>
      </c>
      <c r="J97" s="12">
        <f>+Calculos!AG15</f>
        <v>4.567825444556588</v>
      </c>
      <c r="K97">
        <f>+Calculos!AK15</f>
        <v>1.685621234665529</v>
      </c>
      <c r="L97">
        <f>+Calculos!AO15</f>
        <v>0</v>
      </c>
      <c r="M97">
        <f>+Calculos!AQ15</f>
        <v>0</v>
      </c>
      <c r="N97">
        <f>+Calculos!AS15</f>
        <v>19.804526748971192</v>
      </c>
      <c r="O97">
        <f>+Calculos!AW15</f>
        <v>33.415760020662766</v>
      </c>
      <c r="P97"/>
      <c r="Q97">
        <f>+Calculos!BE15</f>
        <v>33.140733189216981</v>
      </c>
      <c r="R97">
        <f>+Calculos!BI15</f>
        <v>227.33021960961247</v>
      </c>
      <c r="S97">
        <f>+Calculos!BM15</f>
        <v>4.8129695503012213</v>
      </c>
      <c r="T97">
        <f>+Calculos!BQ15</f>
        <v>37.592730023245608</v>
      </c>
      <c r="U97">
        <f>+Calculos!BU15</f>
        <v>6.5834547777334569</v>
      </c>
      <c r="V97">
        <f>+Calculos!BY15</f>
        <v>1.4730769230769232</v>
      </c>
      <c r="W97">
        <f>+Calculos!CC15</f>
        <v>27.715384615384615</v>
      </c>
      <c r="X97">
        <f>+Calculos!CG15</f>
        <v>2.8233690009285852E-2</v>
      </c>
      <c r="Y97">
        <f>+Calculos!CM15</f>
        <v>1.4441161133321745</v>
      </c>
      <c r="Z97" s="14">
        <f>+Calculos!CQ15</f>
        <v>0.25120365912373616</v>
      </c>
      <c r="AA97" s="14">
        <f>+Calculos!CS15</f>
        <v>94.873023478677538</v>
      </c>
      <c r="AB97">
        <f>+Calculos!CY15</f>
        <v>2.071194702762639</v>
      </c>
      <c r="AC97">
        <f>+Calculos!DE15</f>
        <v>2.934848484848485</v>
      </c>
      <c r="AD97">
        <f>+Calculos!DG15</f>
        <v>34.073309241094478</v>
      </c>
      <c r="AE97">
        <f>+Calculos!DM15</f>
        <v>5.9990522824198385</v>
      </c>
      <c r="AF97">
        <f>+Calculos!DS15</f>
        <v>10.530896431679722</v>
      </c>
      <c r="AG97">
        <f>+Calculos!DW15</f>
        <v>29.014447655034449</v>
      </c>
      <c r="AH97" s="36">
        <f>+Calculos!EA15</f>
        <v>1.2841399137517968</v>
      </c>
      <c r="AI97" s="35">
        <f>+Calculos!EG15</f>
        <v>0.35935884177869698</v>
      </c>
      <c r="AJ97" s="35">
        <f>+Calculos!EK15</f>
        <v>0.775422268183385</v>
      </c>
      <c r="AK97">
        <f>+Calculos!EM15</f>
        <v>0.46343631918204048</v>
      </c>
      <c r="AL97" s="14">
        <f>+Calculos!EO15</f>
        <v>93.722979921913307</v>
      </c>
    </row>
    <row r="98" spans="1:38" ht="15">
      <c r="A98" s="20" t="s">
        <v>218</v>
      </c>
      <c r="B98" s="2" t="s">
        <v>69</v>
      </c>
      <c r="C98" s="7">
        <f>+Calculos!G16</f>
        <v>1030.8736036522346</v>
      </c>
      <c r="D98" s="7">
        <f>+Calculos!K16</f>
        <v>73.65184542854233</v>
      </c>
      <c r="E98">
        <f>+Calculos!O16</f>
        <v>48.032311770840067</v>
      </c>
      <c r="F98" s="8">
        <f>+Calculos!S16</f>
        <v>1.9618071461179463</v>
      </c>
      <c r="G98">
        <f>+Calculos!W16</f>
        <v>23.913043478260871</v>
      </c>
      <c r="H98" s="8">
        <f>+Calculos!AA16</f>
        <v>50.474495287977454</v>
      </c>
      <c r="I98" s="8">
        <f>+Calculos!AE16</f>
        <v>5.96949888747318</v>
      </c>
      <c r="J98" s="12">
        <f>+Calculos!AG16</f>
        <v>5.7907185384552653</v>
      </c>
      <c r="K98">
        <f>+Calculos!AK16</f>
        <v>5.4916673463284669</v>
      </c>
      <c r="L98">
        <f>+Calculos!AO16</f>
        <v>19.329581600195741</v>
      </c>
      <c r="M98">
        <f>+Calculos!AQ16</f>
        <v>19.926355441283711</v>
      </c>
      <c r="N98">
        <f>+Calculos!AS16</f>
        <v>26.552938994993507</v>
      </c>
      <c r="O98">
        <f>+Calculos!AW16</f>
        <v>151.14322770020124</v>
      </c>
      <c r="P98"/>
      <c r="Q98">
        <f>+Calculos!BE16</f>
        <v>82.339848504207524</v>
      </c>
      <c r="R98">
        <f>+Calculos!BI16</f>
        <v>172.57636313296902</v>
      </c>
      <c r="S98">
        <f>+Calculos!BM16</f>
        <v>4.8764920489217527</v>
      </c>
      <c r="T98">
        <f>+Calculos!BQ16</f>
        <v>40.217046495417904</v>
      </c>
      <c r="U98">
        <f>+Calculos!BU16</f>
        <v>7.0905315423977209</v>
      </c>
      <c r="V98">
        <f>+Calculos!BY16</f>
        <v>1.6754966887417218</v>
      </c>
      <c r="W98">
        <f>+Calculos!CC16</f>
        <v>23.47019867549669</v>
      </c>
      <c r="X98">
        <f>+Calculos!CG16</f>
        <v>5.6938129588869429E-2</v>
      </c>
      <c r="Y98">
        <f>+Calculos!CM16</f>
        <v>1.9968635650810245</v>
      </c>
      <c r="Z98" s="14">
        <f>+Calculos!CQ16</f>
        <v>0.10916230366492147</v>
      </c>
      <c r="AA98" s="14">
        <f>+Calculos!CS16</f>
        <v>87.050359712230218</v>
      </c>
      <c r="AB98">
        <f>+Calculos!CY16</f>
        <v>0.98686893401843245</v>
      </c>
      <c r="AC98">
        <f>+Calculos!DE16</f>
        <v>11.181818181818182</v>
      </c>
      <c r="AD98">
        <f>+Calculos!DG16</f>
        <v>8.9430894308943092</v>
      </c>
      <c r="AE98">
        <f>+Calculos!DM16</f>
        <v>2.1984126984126986</v>
      </c>
      <c r="AF98">
        <f>+Calculos!DS16</f>
        <v>5.3883692557950384</v>
      </c>
      <c r="AG98">
        <f>+Calculos!DW16</f>
        <v>41.184369840396258</v>
      </c>
      <c r="AH98" s="36">
        <f>+Calculos!EA16</f>
        <v>5.3189448441247</v>
      </c>
      <c r="AI98" s="35">
        <f>+Calculos!EG16</f>
        <v>0.22818086225026288</v>
      </c>
      <c r="AJ98" s="35">
        <f>+Calculos!EK16</f>
        <v>1.4329652996845426</v>
      </c>
      <c r="AK98">
        <f>+Calculos!EM16</f>
        <v>0.15923683727756374</v>
      </c>
      <c r="AL98" s="14">
        <f>+Calculos!EO16</f>
        <v>97.484677753167105</v>
      </c>
    </row>
    <row r="99" spans="1:38" ht="15">
      <c r="A99" s="20" t="s">
        <v>219</v>
      </c>
      <c r="B99" s="2" t="s">
        <v>70</v>
      </c>
      <c r="C99" s="7">
        <f>+Calculos!G17</f>
        <v>953.76923849796617</v>
      </c>
      <c r="D99" s="7">
        <f>+Calculos!K17</f>
        <v>58.505350877156403</v>
      </c>
      <c r="E99">
        <f>+Calculos!O17</f>
        <v>10.17255986827541</v>
      </c>
      <c r="F99" s="8">
        <f>+Calculos!S17</f>
        <v>5.8366383297875748</v>
      </c>
      <c r="G99">
        <f>+Calculos!W17</f>
        <v>26.315789473684209</v>
      </c>
      <c r="H99" s="8">
        <f>+Calculos!AA17</f>
        <v>19.177525940730604</v>
      </c>
      <c r="I99" s="8">
        <f>+Calculos!AE17</f>
        <v>6.253541067629544</v>
      </c>
      <c r="J99" s="12">
        <f>+Calculos!AG17</f>
        <v>6.556660474265108</v>
      </c>
      <c r="K99">
        <f>+Calculos!AK17</f>
        <v>4.7353658980803557</v>
      </c>
      <c r="L99">
        <f>+Calculos!AO17</f>
        <v>0</v>
      </c>
      <c r="M99">
        <f>+Calculos!AQ17</f>
        <v>0</v>
      </c>
      <c r="N99">
        <f>+Calculos!AS17</f>
        <v>76.080870917573876</v>
      </c>
      <c r="O99">
        <f>+Calculos!AW17</f>
        <v>111.69519184682771</v>
      </c>
      <c r="P99"/>
      <c r="Q99">
        <f>+Calculos!BE17</f>
        <v>94.81063096422794</v>
      </c>
      <c r="R99">
        <f>+Calculos!BI17</f>
        <v>117.13758054387185</v>
      </c>
      <c r="S99">
        <f>+Calculos!BM17</f>
        <v>2.5014164270518178</v>
      </c>
      <c r="T99">
        <f>+Calculos!BQ17</f>
        <v>34.846120504624629</v>
      </c>
      <c r="U99">
        <f>+Calculos!BU17</f>
        <v>3.3004800079155934</v>
      </c>
      <c r="V99">
        <f>+Calculos!BY17</f>
        <v>1.5833333333333333</v>
      </c>
      <c r="W99">
        <f>+Calculos!CC17</f>
        <v>48.81666666666667</v>
      </c>
      <c r="X99">
        <f>+Calculos!CG17</f>
        <v>4.290632095510144E-2</v>
      </c>
      <c r="Y99">
        <f>+Calculos!CM17</f>
        <v>1.4530201342281879</v>
      </c>
      <c r="Z99" s="14">
        <f>+Calculos!CQ17</f>
        <v>0.48704131383115218</v>
      </c>
      <c r="AA99" s="14">
        <f>+Calculos!CS17</f>
        <v>81.87565858798736</v>
      </c>
      <c r="AB99">
        <f>+Calculos!CY17</f>
        <v>5.6727750602321674</v>
      </c>
      <c r="AC99">
        <f>+Calculos!DE17</f>
        <v>1.8796653796653797</v>
      </c>
      <c r="AD99">
        <f>+Calculos!DG17</f>
        <v>53.200958575830192</v>
      </c>
      <c r="AE99">
        <f>+Calculos!DM17</f>
        <v>5.7716177079023581</v>
      </c>
      <c r="AF99">
        <f>+Calculos!DS17</f>
        <v>12.968299711815561</v>
      </c>
      <c r="AG99">
        <f>+Calculos!DW17</f>
        <v>31.283676703645003</v>
      </c>
      <c r="AH99" s="36">
        <f>+Calculos!EA17</f>
        <v>1.0432033719704952</v>
      </c>
      <c r="AI99" s="35">
        <f>+Calculos!EG17</f>
        <v>0.19365853658536586</v>
      </c>
      <c r="AJ99" s="35">
        <f>+Calculos!EK17</f>
        <v>1.846829268292683</v>
      </c>
      <c r="AK99">
        <f>+Calculos!EM17</f>
        <v>0.10486001056524036</v>
      </c>
      <c r="AL99" s="14">
        <f>+Calculos!EO17</f>
        <v>89.663153928402807</v>
      </c>
    </row>
    <row r="100" spans="1:38" ht="15">
      <c r="A100" s="20" t="s">
        <v>220</v>
      </c>
      <c r="B100" s="2" t="s">
        <v>71</v>
      </c>
      <c r="C100" s="7">
        <f>+Calculos!G18</f>
        <v>1203.5656448618183</v>
      </c>
      <c r="D100" s="7">
        <f>+Calculos!K18</f>
        <v>150.49298683264539</v>
      </c>
      <c r="E100">
        <f>+Calculos!O18</f>
        <v>746.02992719094834</v>
      </c>
      <c r="F100" s="8">
        <f>+Calculos!S18</f>
        <v>3.6059814204202896</v>
      </c>
      <c r="G100">
        <f>+Calculos!W18</f>
        <v>33.796296296296298</v>
      </c>
      <c r="H100" s="8">
        <f>+Calculos!AA18</f>
        <v>32.945557522930827</v>
      </c>
      <c r="I100" s="8">
        <f>+Calculos!AE18</f>
        <v>4.4507393056236442</v>
      </c>
      <c r="J100" s="12">
        <f>+Calculos!AG18</f>
        <v>3.6979614071109808</v>
      </c>
      <c r="K100">
        <f>+Calculos!AK18</f>
        <v>0</v>
      </c>
      <c r="L100">
        <f>+Calculos!AO18</f>
        <v>10.664375955917786</v>
      </c>
      <c r="M100">
        <f>+Calculos!AQ18</f>
        <v>12.835276524433059</v>
      </c>
      <c r="N100">
        <f>+Calculos!AS18</f>
        <v>0</v>
      </c>
      <c r="O100">
        <f>+Calculos!AW18</f>
        <v>47.104708345070634</v>
      </c>
      <c r="P100"/>
      <c r="Q100">
        <f>+Calculos!BE18</f>
        <v>44.545218036170922</v>
      </c>
      <c r="R100">
        <f>+Calculos!BI18</f>
        <v>151.11437245092733</v>
      </c>
      <c r="S100">
        <f>+Calculos!BM18</f>
        <v>3.0638233746927637</v>
      </c>
      <c r="T100">
        <f>+Calculos!BQ18</f>
        <v>29.364792755800188</v>
      </c>
      <c r="U100">
        <f>+Calculos!BU18</f>
        <v>2.6225319421238469</v>
      </c>
      <c r="V100">
        <f>+Calculos!BY18</f>
        <v>0.99047619047619051</v>
      </c>
      <c r="W100">
        <f>+Calculos!CC18</f>
        <v>48.538095238095238</v>
      </c>
      <c r="X100">
        <f>+Calculos!CG18</f>
        <v>3.4537205512128515E-2</v>
      </c>
      <c r="Y100">
        <f>+Calculos!CM18</f>
        <v>1.4180478821362799</v>
      </c>
      <c r="Z100" s="14">
        <f>+Calculos!CQ18</f>
        <v>0.30349650349650348</v>
      </c>
      <c r="AA100" s="14">
        <f>+Calculos!CS18</f>
        <v>87.919684002633318</v>
      </c>
      <c r="AB100">
        <f>+Calculos!CY18</f>
        <v>2.8212603249044088</v>
      </c>
      <c r="AC100">
        <f>+Calculos!DE18</f>
        <v>4.926244852115313</v>
      </c>
      <c r="AD100">
        <f>+Calculos!DG18</f>
        <v>20.299437604499165</v>
      </c>
      <c r="AE100">
        <f>+Calculos!DM18</f>
        <v>30.338995354239255</v>
      </c>
      <c r="AF100">
        <f>+Calculos!DS18</f>
        <v>20.161290322580644</v>
      </c>
      <c r="AG100">
        <f>+Calculos!DW18</f>
        <v>20.813031161473088</v>
      </c>
      <c r="AH100" s="36">
        <f>+Calculos!EA18</f>
        <v>2.6754443712969058</v>
      </c>
      <c r="AI100" s="35">
        <f>+Calculos!EG18</f>
        <v>0.22460113226968606</v>
      </c>
      <c r="AJ100" s="35">
        <f>+Calculos!EK18</f>
        <v>1.7441070509521359</v>
      </c>
      <c r="AK100">
        <f>+Calculos!EM18</f>
        <v>0.12877714825306893</v>
      </c>
      <c r="AL100" s="14">
        <f>+Calculos!EO18</f>
        <v>94.243846743717398</v>
      </c>
    </row>
    <row r="101" spans="1:38" ht="15">
      <c r="A101" s="20" t="s">
        <v>221</v>
      </c>
      <c r="B101" s="2" t="s">
        <v>72</v>
      </c>
      <c r="C101" s="7">
        <f>+Calculos!G19</f>
        <v>1198.5794280487205</v>
      </c>
      <c r="D101" s="7">
        <f>+Calculos!K19</f>
        <v>32.062096022924898</v>
      </c>
      <c r="E101">
        <f>+Calculos!O19</f>
        <v>146.99194322205275</v>
      </c>
      <c r="F101" s="8">
        <f>+Calculos!S19</f>
        <v>1.0728858162598276</v>
      </c>
      <c r="G101">
        <f>+Calculos!W19</f>
        <v>50</v>
      </c>
      <c r="H101" s="8">
        <f>+Calculos!AA19</f>
        <v>11.238627113970349</v>
      </c>
      <c r="I101" s="8">
        <f>+Calculos!AE19</f>
        <v>3.5683826596045094</v>
      </c>
      <c r="J101" s="12">
        <f>+Calculos!AG19</f>
        <v>2.9771766276798299</v>
      </c>
      <c r="K101">
        <f>+Calculos!AK19</f>
        <v>1.4144061719542049</v>
      </c>
      <c r="L101">
        <f>+Calculos!AO19</f>
        <v>2.1611730669370193</v>
      </c>
      <c r="M101">
        <f>+Calculos!AQ19</f>
        <v>2.5903375784836724</v>
      </c>
      <c r="N101">
        <f>+Calculos!AS19</f>
        <v>46.0425937698665</v>
      </c>
      <c r="O101">
        <f>+Calculos!AW19</f>
        <v>111.88835728022379</v>
      </c>
      <c r="P101"/>
      <c r="Q101">
        <f>+Calculos!BE19</f>
        <v>95.314938814685235</v>
      </c>
      <c r="R101">
        <f>+Calculos!BI19</f>
        <v>173.82114969495663</v>
      </c>
      <c r="S101">
        <f>+Calculos!BM19</f>
        <v>2.3235980109052621</v>
      </c>
      <c r="T101">
        <f>+Calculos!BQ19</f>
        <v>23.02258845498989</v>
      </c>
      <c r="U101">
        <f>+Calculos!BU19</f>
        <v>3.0111933406629414</v>
      </c>
      <c r="V101">
        <f>+Calculos!BY19</f>
        <v>1.4639769452449567</v>
      </c>
      <c r="W101">
        <f>+Calculos!CC19</f>
        <v>48.596541786743515</v>
      </c>
      <c r="X101">
        <f>+Calculos!CG19</f>
        <v>2.612531101560733E-2</v>
      </c>
      <c r="Y101">
        <f>+Calculos!CM19</f>
        <v>0.71754310487473938</v>
      </c>
      <c r="Z101" s="14">
        <f>+Calculos!CQ19</f>
        <v>9.7315745779909604E-2</v>
      </c>
      <c r="AA101" s="14">
        <f>+Calculos!CS19</f>
        <v>61.137440758293835</v>
      </c>
      <c r="AB101">
        <f>+Calculos!CY19</f>
        <v>0.63796642021710637</v>
      </c>
      <c r="AC101">
        <f>+Calculos!DE19</f>
        <v>12.561240310077519</v>
      </c>
      <c r="AD101">
        <f>+Calculos!DG19</f>
        <v>7.9609972846210812</v>
      </c>
      <c r="AE101">
        <f>+Calculos!DM19</f>
        <v>10.769806820230484</v>
      </c>
      <c r="AF101">
        <f>+Calculos!DS19</f>
        <v>11.772241992882563</v>
      </c>
      <c r="AG101">
        <f>+Calculos!DW19</f>
        <v>32.404825737265412</v>
      </c>
      <c r="AH101" s="36">
        <f>+Calculos!EA19</f>
        <v>2.3421800947867299</v>
      </c>
      <c r="AI101" s="35">
        <f>+Calculos!EG19</f>
        <v>0.30542452830188677</v>
      </c>
      <c r="AJ101" s="35">
        <f>+Calculos!EK19</f>
        <v>2.4361393323657476</v>
      </c>
      <c r="AK101">
        <f>+Calculos!EM19</f>
        <v>0.1253723562704796</v>
      </c>
      <c r="AL101" s="14">
        <f>+Calculos!EO19</f>
        <v>95.445545090552002</v>
      </c>
    </row>
    <row r="102" spans="1:38" ht="15">
      <c r="A102" s="20" t="s">
        <v>223</v>
      </c>
      <c r="B102" s="2" t="s">
        <v>73</v>
      </c>
      <c r="C102" s="7">
        <f>+Calculos!G20</f>
        <v>768.10636826447126</v>
      </c>
      <c r="D102" s="7">
        <f>+Calculos!K20</f>
        <v>54.041132350562137</v>
      </c>
      <c r="E102">
        <f>+Calculos!O20</f>
        <v>210.59573807133378</v>
      </c>
      <c r="F102" s="8">
        <f>+Calculos!S20</f>
        <v>4.7862516574571936</v>
      </c>
      <c r="G102">
        <f>+Calculos!W20</f>
        <v>15.057915057915057</v>
      </c>
      <c r="H102" s="8">
        <f>+Calculos!AA20</f>
        <v>38.681615667994954</v>
      </c>
      <c r="I102" s="8">
        <f>+Calculos!AE20</f>
        <v>8.1148721283251515</v>
      </c>
      <c r="J102" s="12">
        <f>+Calculos!AG20</f>
        <v>10.564776525236503</v>
      </c>
      <c r="K102">
        <f>+Calculos!AK20</f>
        <v>4.3901886364923808</v>
      </c>
      <c r="L102">
        <f>+Calculos!AO20</f>
        <v>18.863649238089842</v>
      </c>
      <c r="M102">
        <f>+Calculos!AQ20</f>
        <v>14.48928910848405</v>
      </c>
      <c r="N102">
        <f>+Calculos!AS20</f>
        <v>14.369437812025179</v>
      </c>
      <c r="O102">
        <f>+Calculos!AW20</f>
        <v>100.22846084502405</v>
      </c>
      <c r="P102"/>
      <c r="Q102">
        <f>+Calculos!BE20</f>
        <v>32.698801096173462</v>
      </c>
      <c r="R102">
        <f>+Calculos!BI20</f>
        <v>261.71576592166195</v>
      </c>
      <c r="S102">
        <f>+Calculos!BM20</f>
        <v>3.1980863347554886</v>
      </c>
      <c r="T102">
        <f>+Calculos!BQ20</f>
        <v>35.52704071194362</v>
      </c>
      <c r="U102">
        <f>+Calculos!BU20</f>
        <v>6.8530421459046176</v>
      </c>
      <c r="V102">
        <f>+Calculos!BY20</f>
        <v>2.441860465116279</v>
      </c>
      <c r="W102">
        <f>+Calculos!CC20</f>
        <v>58.410852713178294</v>
      </c>
      <c r="X102">
        <f>+Calculos!CG20</f>
        <v>0.10670990766441965</v>
      </c>
      <c r="Y102">
        <f>+Calculos!CM20</f>
        <v>2.5893122216724396</v>
      </c>
      <c r="Z102" s="14">
        <f>+Calculos!CQ20</f>
        <v>0.14685648767437418</v>
      </c>
      <c r="AA102" s="14">
        <f>+Calculos!CS20</f>
        <v>90.566037735849065</v>
      </c>
      <c r="AB102">
        <f>+Calculos!CY20</f>
        <v>3.9913978494623654</v>
      </c>
      <c r="AC102">
        <f>+Calculos!DE20</f>
        <v>2.1077586206896552</v>
      </c>
      <c r="AD102">
        <f>+Calculos!DG20</f>
        <v>47.443762781186095</v>
      </c>
      <c r="AE102">
        <f>+Calculos!DM20</f>
        <v>4.4497218923817261</v>
      </c>
      <c r="AF102">
        <f>+Calculos!DS20</f>
        <v>4.6411591577994118</v>
      </c>
      <c r="AG102">
        <f>+Calculos!DW20</f>
        <v>0</v>
      </c>
      <c r="AH102" s="36">
        <f>+Calculos!EA20</f>
        <v>2.803513337670787</v>
      </c>
      <c r="AI102" s="35">
        <f>+Calculos!EG20</f>
        <v>0.32723611344185266</v>
      </c>
      <c r="AJ102" s="35">
        <f>+Calculos!EK20</f>
        <v>0.98003020641047156</v>
      </c>
      <c r="AK102">
        <f>+Calculos!EM20</f>
        <v>0.3339041095890411</v>
      </c>
      <c r="AL102" s="14">
        <f>+Calculos!EO20</f>
        <v>92.865304562345102</v>
      </c>
    </row>
    <row r="103" spans="1:38" ht="15">
      <c r="A103" s="20" t="s">
        <v>224</v>
      </c>
      <c r="B103" s="2" t="s">
        <v>74</v>
      </c>
      <c r="C103" s="7">
        <f>+Calculos!G21</f>
        <v>1315.3329369126038</v>
      </c>
      <c r="D103" s="7">
        <f>+Calculos!K21</f>
        <v>81.651769471434449</v>
      </c>
      <c r="E103">
        <f>+Calculos!O21</f>
        <v>214.66374966588126</v>
      </c>
      <c r="F103" s="8">
        <f>+Calculos!S21</f>
        <v>3.8013897776879562</v>
      </c>
      <c r="G103">
        <f>+Calculos!W21</f>
        <v>27.722772277227723</v>
      </c>
      <c r="H103" s="8">
        <f>+Calculos!AA21</f>
        <v>25.151661131825794</v>
      </c>
      <c r="I103" s="8">
        <f>+Calculos!AE21</f>
        <v>11.404169333063868</v>
      </c>
      <c r="J103" s="12">
        <f>+Calculos!AG21</f>
        <v>8.6701769666257569</v>
      </c>
      <c r="K103">
        <f>+Calculos!AK21</f>
        <v>4.1965240112435174</v>
      </c>
      <c r="L103">
        <f>+Calculos!AO21</f>
        <v>0.55425788827744571</v>
      </c>
      <c r="M103">
        <f>+Calculos!AQ21</f>
        <v>0.72903365599495051</v>
      </c>
      <c r="N103">
        <f>+Calculos!AS21</f>
        <v>32.929261930336047</v>
      </c>
      <c r="O103">
        <f>+Calculos!AW21</f>
        <v>339.36516686564943</v>
      </c>
      <c r="P103"/>
      <c r="Q103">
        <f>+Calculos!BE21</f>
        <v>293.27982504025437</v>
      </c>
      <c r="R103">
        <f>+Calculos!BI21</f>
        <v>287.74222259345078</v>
      </c>
      <c r="S103">
        <f>+Calculos!BM21</f>
        <v>4.5304234336829063</v>
      </c>
      <c r="T103">
        <f>+Calculos!BQ21</f>
        <v>64.363257057839917</v>
      </c>
      <c r="U103">
        <f>+Calculos!BU21</f>
        <v>11.352095500492799</v>
      </c>
      <c r="V103">
        <f>+Calculos!BY21</f>
        <v>3.0704225352112675</v>
      </c>
      <c r="W103">
        <f>+Calculos!CC21</f>
        <v>26.47887323943662</v>
      </c>
      <c r="X103">
        <f>+Calculos!CG21</f>
        <v>1.2259776845976771E-2</v>
      </c>
      <c r="Y103">
        <f>+Calculos!CM21</f>
        <v>0.87575528700906347</v>
      </c>
      <c r="Z103" s="14">
        <f>+Calculos!CQ21</f>
        <v>0.13842173350582149</v>
      </c>
      <c r="AA103" s="14">
        <f>+Calculos!CS21</f>
        <v>62.305295950155759</v>
      </c>
      <c r="AB103">
        <f>+Calculos!CY21</f>
        <v>0.98106543706465221</v>
      </c>
      <c r="AC103">
        <f>+Calculos!DE21</f>
        <v>8.6300000000000008</v>
      </c>
      <c r="AD103">
        <f>+Calculos!DG21</f>
        <v>11.587485515643106</v>
      </c>
      <c r="AE103">
        <f>+Calculos!DM21</f>
        <v>2.8782574873590043</v>
      </c>
      <c r="AF103">
        <f>+Calculos!DS21</f>
        <v>9.9029126213592225</v>
      </c>
      <c r="AG103">
        <f>+Calculos!DW21</f>
        <v>15.673336938885884</v>
      </c>
      <c r="AH103" s="36">
        <f>+Calculos!EA21</f>
        <v>0.24922118380062305</v>
      </c>
      <c r="AI103" s="35">
        <f>+Calculos!EG21</f>
        <v>0.42583732057416268</v>
      </c>
      <c r="AJ103" s="35">
        <f>+Calculos!EK21</f>
        <v>1.4744816586921849</v>
      </c>
      <c r="AK103">
        <f>+Calculos!EM21</f>
        <v>0.28880475932936722</v>
      </c>
      <c r="AL103" s="14">
        <f>+Calculos!EO21</f>
        <v>92.578195268451694</v>
      </c>
    </row>
    <row r="104" spans="1:38" ht="15">
      <c r="A104" s="20" t="s">
        <v>225</v>
      </c>
      <c r="B104" s="2" t="s">
        <v>75</v>
      </c>
      <c r="C104" s="7">
        <f>+Calculos!G22</f>
        <v>543.55420057411482</v>
      </c>
      <c r="D104" s="7">
        <f>+Calculos!K22</f>
        <v>97.810339459894095</v>
      </c>
      <c r="E104">
        <f>+Calculos!O22</f>
        <v>297.88416238967733</v>
      </c>
      <c r="F104" s="8">
        <f>+Calculos!S22</f>
        <v>5.2296255016150557</v>
      </c>
      <c r="G104">
        <f>+Calculos!W22</f>
        <v>36</v>
      </c>
      <c r="H104" s="8">
        <f>+Calculos!AA22</f>
        <v>58.833286893169372</v>
      </c>
      <c r="I104" s="8">
        <f>+Calculos!AE22</f>
        <v>10.786102597081053</v>
      </c>
      <c r="J104" s="12">
        <f>+Calculos!AG22</f>
        <v>19.843656043295251</v>
      </c>
      <c r="K104">
        <f>+Calculos!AK22</f>
        <v>4.8105832832230906</v>
      </c>
      <c r="L104">
        <f>+Calculos!AO22</f>
        <v>35.177390258568849</v>
      </c>
      <c r="M104">
        <f>+Calculos!AQ22</f>
        <v>19.120818240280048</v>
      </c>
      <c r="N104">
        <f>+Calculos!AS22</f>
        <v>17.766497461928935</v>
      </c>
      <c r="O104">
        <f>+Calculos!AW22</f>
        <v>112.68208698011189</v>
      </c>
      <c r="P104"/>
      <c r="Q104">
        <f>+Calculos!BE22</f>
        <v>76.564985859582919</v>
      </c>
      <c r="R104">
        <f>+Calculos!BI22</f>
        <v>252.19652197218983</v>
      </c>
      <c r="S104">
        <f>+Calculos!BM22</f>
        <v>4.0039320246740271</v>
      </c>
      <c r="T104">
        <f>+Calculos!BQ22</f>
        <v>55.319632259271756</v>
      </c>
      <c r="U104">
        <f>+Calculos!BU22</f>
        <v>9.5604091201400241</v>
      </c>
      <c r="V104">
        <f>+Calculos!BY22</f>
        <v>3.65625</v>
      </c>
      <c r="W104">
        <f>+Calculos!CC22</f>
        <v>124.3125</v>
      </c>
      <c r="X104">
        <f>+Calculos!CG22</f>
        <v>0.25760911798989766</v>
      </c>
      <c r="Y104">
        <f>+Calculos!CM22</f>
        <v>2.2923777019340159</v>
      </c>
      <c r="Z104" s="14">
        <f>+Calculos!CQ22</f>
        <v>5.5831265508684863E-2</v>
      </c>
      <c r="AA104" s="14">
        <f>+Calculos!CS22</f>
        <v>88</v>
      </c>
      <c r="AB104">
        <f>+Calculos!CY22</f>
        <v>3.0104911053671888</v>
      </c>
      <c r="AC104">
        <f>+Calculos!DE22</f>
        <v>14.691919191919192</v>
      </c>
      <c r="AD104">
        <f>+Calculos!DG22</f>
        <v>6.8064627019594361</v>
      </c>
      <c r="AE104">
        <f>+Calculos!DM22</f>
        <v>53.201634877384194</v>
      </c>
      <c r="AF104">
        <f>+Calculos!DS22</f>
        <v>26.035502958579883</v>
      </c>
      <c r="AG104">
        <f>+Calculos!DW22</f>
        <v>28.488241881298993</v>
      </c>
      <c r="AH104" s="36">
        <f>+Calculos!EA22</f>
        <v>10.6</v>
      </c>
      <c r="AI104" s="35">
        <f>+Calculos!EG22</f>
        <v>0.31185031185031187</v>
      </c>
      <c r="AJ104" s="35">
        <f>+Calculos!EK22</f>
        <v>2.7848232848232848</v>
      </c>
      <c r="AK104">
        <f>+Calculos!EM22</f>
        <v>0.11198208286674133</v>
      </c>
      <c r="AL104" s="14">
        <f>+Calculos!EO22</f>
        <v>89.271726205571198</v>
      </c>
    </row>
    <row r="105" spans="1:38" ht="15">
      <c r="A105" s="20" t="s">
        <v>226</v>
      </c>
      <c r="B105" s="2" t="s">
        <v>76</v>
      </c>
      <c r="C105" s="7">
        <f>+Calculos!G23</f>
        <v>1422.574901075498</v>
      </c>
      <c r="D105" s="7">
        <f>+Calculos!K23</f>
        <v>76.742361284003707</v>
      </c>
      <c r="E105">
        <f>+Calculos!O23</f>
        <v>438.74216104208534</v>
      </c>
      <c r="F105" s="8">
        <f>+Calculos!S23</f>
        <v>4.109442354178011</v>
      </c>
      <c r="G105">
        <f>+Calculos!W23</f>
        <v>41.782729805013929</v>
      </c>
      <c r="H105" s="8">
        <f>+Calculos!AA23</f>
        <v>29.493605412760839</v>
      </c>
      <c r="I105" s="8">
        <f>+Calculos!AE23</f>
        <v>3.5785574567483156</v>
      </c>
      <c r="J105" s="12">
        <f>+Calculos!AG23</f>
        <v>2.5155494125777467</v>
      </c>
      <c r="K105">
        <f>+Calculos!AK23</f>
        <v>5.9986178299930897</v>
      </c>
      <c r="L105">
        <f>+Calculos!AO23</f>
        <v>10.255701451278506</v>
      </c>
      <c r="M105">
        <f>+Calculos!AQ23</f>
        <v>14.589503477512364</v>
      </c>
      <c r="N105">
        <f>+Calculos!AS23</f>
        <v>21.563296516567547</v>
      </c>
      <c r="O105">
        <f>+Calculos!AW23</f>
        <v>115.71324523606503</v>
      </c>
      <c r="P105"/>
      <c r="Q105">
        <f>+Calculos!BE23</f>
        <v>96.070504031166323</v>
      </c>
      <c r="R105">
        <f>+Calculos!BI23</f>
        <v>294.29185099154159</v>
      </c>
      <c r="S105">
        <f>+Calculos!BM23</f>
        <v>2.5561124691059396</v>
      </c>
      <c r="T105">
        <f>+Calculos!BQ23</f>
        <v>22.670751360608836</v>
      </c>
      <c r="U105">
        <f>+Calculos!BU23</f>
        <v>7.0784652990626027</v>
      </c>
      <c r="V105">
        <f>+Calculos!BY23</f>
        <v>3.1304347826086958</v>
      </c>
      <c r="W105">
        <f>+Calculos!CC23</f>
        <v>103.97391304347826</v>
      </c>
      <c r="X105">
        <f>+Calculos!CG23</f>
        <v>6.4963218116028648E-2</v>
      </c>
      <c r="Y105">
        <f>+Calculos!CM23</f>
        <v>0.63873170731707318</v>
      </c>
      <c r="Z105" s="14">
        <f>+Calculos!CQ23</f>
        <v>0.38765846952802813</v>
      </c>
      <c r="AA105" s="14">
        <f>+Calculos!CS23</f>
        <v>86.603624901497241</v>
      </c>
      <c r="AB105">
        <f>+Calculos!CY23</f>
        <v>3.0380096751900485</v>
      </c>
      <c r="AC105">
        <f>+Calculos!DE23</f>
        <v>1.4977252047315741</v>
      </c>
      <c r="AD105">
        <f>+Calculos!DG23</f>
        <v>66.767922235722963</v>
      </c>
      <c r="AE105">
        <f>+Calculos!DM23</f>
        <v>5.4217696435943301</v>
      </c>
      <c r="AF105">
        <f>+Calculos!DS23</f>
        <v>12.182741116751268</v>
      </c>
      <c r="AG105">
        <f>+Calculos!DW23</f>
        <v>18.539472006121663</v>
      </c>
      <c r="AH105" s="36">
        <f>+Calculos!EA23</f>
        <v>1.1130811662726556</v>
      </c>
      <c r="AI105" s="35">
        <f>+Calculos!EG23</f>
        <v>0.18322392414296135</v>
      </c>
      <c r="AJ105" s="35">
        <f>+Calculos!EK23</f>
        <v>1.1438366156090445</v>
      </c>
      <c r="AK105">
        <f>+Calculos!EM23</f>
        <v>0.16018365004463717</v>
      </c>
      <c r="AL105" s="14">
        <f>+Calculos!EO23</f>
        <v>92.775015156826498</v>
      </c>
    </row>
    <row r="106" spans="1:38" ht="15">
      <c r="A106" s="20" t="s">
        <v>227</v>
      </c>
      <c r="B106" s="2" t="s">
        <v>77</v>
      </c>
      <c r="C106" s="7">
        <f>+Calculos!G24</f>
        <v>854.97198710603345</v>
      </c>
      <c r="D106" s="7">
        <f>+Calculos!K24</f>
        <v>66.246371902047485</v>
      </c>
      <c r="E106">
        <f>+Calculos!O24</f>
        <v>166.36369802002602</v>
      </c>
      <c r="F106" s="8">
        <f>+Calculos!S24</f>
        <v>2.7664963435392291</v>
      </c>
      <c r="G106">
        <f>+Calculos!W24</f>
        <v>21.276595744680851</v>
      </c>
      <c r="H106" s="8">
        <f>+Calculos!AA24</f>
        <v>22.630438557960538</v>
      </c>
      <c r="I106" s="8">
        <f>+Calculos!AE24</f>
        <v>7.9754849543473272</v>
      </c>
      <c r="J106" s="12">
        <f>+Calculos!AG24</f>
        <v>9.3283582089552226</v>
      </c>
      <c r="K106">
        <f>+Calculos!AK24</f>
        <v>3.1191697761194028</v>
      </c>
      <c r="L106">
        <f>+Calculos!AO24</f>
        <v>3.90625</v>
      </c>
      <c r="M106">
        <f>+Calculos!AQ24</f>
        <v>3.3397343246329432</v>
      </c>
      <c r="N106">
        <f>+Calculos!AS24</f>
        <v>10.338702036949313</v>
      </c>
      <c r="O106">
        <f>+Calculos!AW24</f>
        <v>210.45310923284006</v>
      </c>
      <c r="P106"/>
      <c r="Q106">
        <f>+Calculos!BE24</f>
        <v>178.25208872966274</v>
      </c>
      <c r="R106">
        <f>+Calculos!BI24</f>
        <v>208.72140278462061</v>
      </c>
      <c r="S106">
        <f>+Calculos!BM24</f>
        <v>4.0375892581383344</v>
      </c>
      <c r="T106">
        <f>+Calculos!BQ24</f>
        <v>40.176505457524662</v>
      </c>
      <c r="U106">
        <f>+Calculos!BU24</f>
        <v>4.5111336773027073</v>
      </c>
      <c r="V106">
        <f>+Calculos!BY24</f>
        <v>1.3115942028985508</v>
      </c>
      <c r="W106">
        <f>+Calculos!CC24</f>
        <v>29.492753623188406</v>
      </c>
      <c r="X106">
        <f>+Calculos!CG24</f>
        <v>5.0970569818409521E-2</v>
      </c>
      <c r="Y106">
        <f>+Calculos!CM24</f>
        <v>5.1567010309278354</v>
      </c>
      <c r="Z106" s="14">
        <f>+Calculos!CQ24</f>
        <v>0.1323470611755298</v>
      </c>
      <c r="AA106" s="14">
        <f>+Calculos!CS24</f>
        <v>93.957703927492446</v>
      </c>
      <c r="AB106">
        <f>+Calculos!CY24</f>
        <v>1.8239399448712685</v>
      </c>
      <c r="AC106">
        <f>+Calculos!DE24</f>
        <v>5.07395498392283</v>
      </c>
      <c r="AD106">
        <f>+Calculos!DG24</f>
        <v>19.7084917617237</v>
      </c>
      <c r="AE106">
        <f>+Calculos!DM24</f>
        <v>5.7129798903107858</v>
      </c>
      <c r="AF106">
        <f>+Calculos!DS24</f>
        <v>8.9433481858688726</v>
      </c>
      <c r="AG106">
        <f>+Calculos!DW24</f>
        <v>43.994011976047901</v>
      </c>
      <c r="AH106" s="36">
        <f>+Calculos!EA24</f>
        <v>3.3776435045317221</v>
      </c>
      <c r="AI106" s="35">
        <f>+Calculos!EG24</f>
        <v>9.3374264517779484E-2</v>
      </c>
      <c r="AJ106" s="35">
        <f>+Calculos!EK24</f>
        <v>1.0253261703760552</v>
      </c>
      <c r="AK106">
        <f>+Calculos!EM24</f>
        <v>9.1067864271457091E-2</v>
      </c>
      <c r="AL106" s="14">
        <f>+Calculos!EO24</f>
        <v>94.368092495315807</v>
      </c>
    </row>
    <row r="107" spans="1:38" ht="15">
      <c r="A107" s="20" t="s">
        <v>228</v>
      </c>
      <c r="B107" s="2" t="s">
        <v>78</v>
      </c>
      <c r="C107" s="7">
        <f>+Calculos!G25</f>
        <v>1015.1866786532067</v>
      </c>
      <c r="D107" s="7">
        <f>+Calculos!K25</f>
        <v>38.506023133127094</v>
      </c>
      <c r="E107">
        <f>+Calculos!O25</f>
        <v>103.14423998490629</v>
      </c>
      <c r="F107" s="8">
        <f>+Calculos!S25</f>
        <v>1.7275238889914459</v>
      </c>
      <c r="G107">
        <f>+Calculos!W25</f>
        <v>40.555555555555557</v>
      </c>
      <c r="H107" s="8">
        <f>+Calculos!AA25</f>
        <v>12.318698385985732</v>
      </c>
      <c r="I107" s="8">
        <f>+Calculos!AE25</f>
        <v>4.1331412671197212</v>
      </c>
      <c r="J107" s="12">
        <f>+Calculos!AG25</f>
        <v>4.0713115666597748</v>
      </c>
      <c r="K107">
        <f>+Calculos!AK25</f>
        <v>2.2742091954388588</v>
      </c>
      <c r="L107">
        <f>+Calculos!AO25</f>
        <v>0</v>
      </c>
      <c r="M107">
        <f>+Calculos!AQ25</f>
        <v>0</v>
      </c>
      <c r="N107">
        <f>+Calculos!AS25</f>
        <v>45.710500165617759</v>
      </c>
      <c r="O107">
        <f>+Calculos!AW25</f>
        <v>97.484011604956549</v>
      </c>
      <c r="P107"/>
      <c r="Q107">
        <f>+Calculos!BE25</f>
        <v>86.569935446468534</v>
      </c>
      <c r="R107">
        <f>+Calculos!BI25</f>
        <v>82.937802907994239</v>
      </c>
      <c r="S107">
        <f>+Calculos!BM25</f>
        <v>1.5014927259458362</v>
      </c>
      <c r="T107">
        <f>+Calculos!BQ25</f>
        <v>22.683841719934406</v>
      </c>
      <c r="U107">
        <f>+Calculos!BU25</f>
        <v>2.3087468796801569</v>
      </c>
      <c r="V107">
        <f>+Calculos!BY25</f>
        <v>2.0140845070422535</v>
      </c>
      <c r="W107">
        <f>+Calculos!CC25</f>
        <v>110.8169014084507</v>
      </c>
      <c r="X107">
        <f>+Calculos!CG25</f>
        <v>7.9224270739983685E-2</v>
      </c>
      <c r="Y107">
        <f>+Calculos!CM25</f>
        <v>2.0171465545131024</v>
      </c>
      <c r="Z107" s="14">
        <f>+Calculos!CQ25</f>
        <v>0.19230152365677627</v>
      </c>
      <c r="AA107" s="14">
        <f>+Calculos!CS25</f>
        <v>91.492910758965806</v>
      </c>
      <c r="AB107">
        <f>+Calculos!CY25</f>
        <v>1.7831309634108679</v>
      </c>
      <c r="AC107">
        <f>+Calculos!DE25</f>
        <v>3.319051959890611</v>
      </c>
      <c r="AD107">
        <f>+Calculos!DG25</f>
        <v>30.12908541609448</v>
      </c>
      <c r="AE107">
        <f>+Calculos!DM25</f>
        <v>6.9584736251402921</v>
      </c>
      <c r="AF107">
        <f>+Calculos!DS25</f>
        <v>5.208333333333333</v>
      </c>
      <c r="AG107">
        <f>+Calculos!DW25</f>
        <v>35.358778625954201</v>
      </c>
      <c r="AH107" s="36">
        <f>+Calculos!EA25</f>
        <v>3.4962468723936615</v>
      </c>
      <c r="AI107" s="35">
        <f>+Calculos!EG25</f>
        <v>0.32794395041767715</v>
      </c>
      <c r="AJ107" s="35">
        <f>+Calculos!EK25</f>
        <v>1.3767178658043655</v>
      </c>
      <c r="AK107">
        <f>+Calculos!EM25</f>
        <v>0.23820708553532982</v>
      </c>
      <c r="AL107" s="14">
        <f>+Calculos!EO25</f>
        <v>92.259007677631502</v>
      </c>
    </row>
    <row r="108" spans="1:38" ht="15">
      <c r="A108" s="20" t="s">
        <v>229</v>
      </c>
      <c r="B108" s="2" t="s">
        <v>79</v>
      </c>
      <c r="C108" s="7">
        <f>+Calculos!G26</f>
        <v>1807.1097543666749</v>
      </c>
      <c r="D108" s="7">
        <f>+Calculos!K26</f>
        <v>80.320423612907433</v>
      </c>
      <c r="E108">
        <f>+Calculos!O26</f>
        <v>326.91172610835326</v>
      </c>
      <c r="F108" s="8">
        <f>+Calculos!S26</f>
        <v>2.2948692460830697</v>
      </c>
      <c r="G108">
        <f>+Calculos!W26</f>
        <v>28.125</v>
      </c>
      <c r="H108" s="8">
        <f>+Calculos!AA26</f>
        <v>36.219023318615406</v>
      </c>
      <c r="I108" s="8">
        <f>+Calculos!AE26</f>
        <v>3.3425269453818625</v>
      </c>
      <c r="J108" s="12">
        <f>+Calculos!AG26</f>
        <v>1.8496535350467935</v>
      </c>
      <c r="K108">
        <f>+Calculos!AK26</f>
        <v>2.3189686111034424</v>
      </c>
      <c r="L108">
        <f>+Calculos!AO26</f>
        <v>7.0121193716699333</v>
      </c>
      <c r="M108">
        <f>+Calculos!AQ26</f>
        <v>12.671669315328254</v>
      </c>
      <c r="N108">
        <f>+Calculos!AS26</f>
        <v>72.210526315789465</v>
      </c>
      <c r="O108">
        <f>+Calculos!AW26</f>
        <v>47.394038777802528</v>
      </c>
      <c r="P108"/>
      <c r="Q108">
        <f>+Calculos!BE26</f>
        <v>46.047050307275512</v>
      </c>
      <c r="R108">
        <f>+Calculos!BI26</f>
        <v>357.68979424252228</v>
      </c>
      <c r="S108">
        <f>+Calculos!BM26</f>
        <v>4.2405192590665415</v>
      </c>
      <c r="T108">
        <f>+Calculos!BQ26</f>
        <v>50.237681104470681</v>
      </c>
      <c r="U108">
        <f>+Calculos!BU26</f>
        <v>4.0908538734524287</v>
      </c>
      <c r="V108">
        <f>+Calculos!BY26</f>
        <v>1.1232876712328768</v>
      </c>
      <c r="W108">
        <f>+Calculos!CC26</f>
        <v>29.232876712328768</v>
      </c>
      <c r="X108">
        <f>+Calculos!CG26</f>
        <v>2.1532500554961354E-2</v>
      </c>
      <c r="Y108">
        <f>+Calculos!CM26</f>
        <v>1.1647976596782057</v>
      </c>
      <c r="Z108" s="14">
        <f>+Calculos!CQ26</f>
        <v>0.29259104227710336</v>
      </c>
      <c r="AA108" s="14">
        <f>+Calculos!CS26</f>
        <v>94.420600858369099</v>
      </c>
      <c r="AB108">
        <f>+Calculos!CY26</f>
        <v>1.8413637251346149</v>
      </c>
      <c r="AC108">
        <f>+Calculos!DE26</f>
        <v>4.374242424242424</v>
      </c>
      <c r="AD108">
        <f>+Calculos!DG26</f>
        <v>22.861101489435399</v>
      </c>
      <c r="AE108">
        <f>+Calculos!DM26</f>
        <v>8.0805082230006526</v>
      </c>
      <c r="AF108">
        <f>+Calculos!DS26</f>
        <v>18.793503480278421</v>
      </c>
      <c r="AG108">
        <f>+Calculos!DW26</f>
        <v>20.795727636849133</v>
      </c>
      <c r="AH108" s="36">
        <f>+Calculos!EA26</f>
        <v>1.636623748211731</v>
      </c>
      <c r="AI108" s="35">
        <f>+Calculos!EG26</f>
        <v>0.1847664385599524</v>
      </c>
      <c r="AJ108" s="35">
        <f>+Calculos!EK26</f>
        <v>0.66855102648021425</v>
      </c>
      <c r="AK108">
        <f>+Calculos!EM26</f>
        <v>0.27636849132176233</v>
      </c>
      <c r="AL108" s="14">
        <f>+Calculos!EO26</f>
        <v>90.102944685837997</v>
      </c>
    </row>
    <row r="109" spans="1:38" ht="15">
      <c r="A109" s="20" t="s">
        <v>230</v>
      </c>
      <c r="B109" s="2" t="s">
        <v>80</v>
      </c>
      <c r="C109" s="7">
        <f>+Calculos!G27</f>
        <v>1849.9849760951001</v>
      </c>
      <c r="D109" s="7">
        <f>+Calculos!K27</f>
        <v>93.343787837571128</v>
      </c>
      <c r="E109">
        <f>+Calculos!O27</f>
        <v>344.56954919903404</v>
      </c>
      <c r="F109" s="8">
        <f>+Calculos!S27</f>
        <v>2.0319736127906642</v>
      </c>
      <c r="G109">
        <f>+Calculos!W27</f>
        <v>0</v>
      </c>
      <c r="H109" s="8">
        <f>+Calculos!AA27</f>
        <v>32.067083576852674</v>
      </c>
      <c r="I109" s="8">
        <f>+Calculos!AE27</f>
        <v>20.510233654105768</v>
      </c>
      <c r="J109" s="12">
        <f>+Calculos!AG27</f>
        <v>11.086702821445733</v>
      </c>
      <c r="K109">
        <f>+Calculos!AK27</f>
        <v>1.9221528111484865</v>
      </c>
      <c r="L109">
        <f>+Calculos!AO27</f>
        <v>0</v>
      </c>
      <c r="M109">
        <f>+Calculos!AQ27</f>
        <v>0</v>
      </c>
      <c r="N109">
        <f>+Calculos!AS27</f>
        <v>0</v>
      </c>
      <c r="O109">
        <f>+Calculos!AW27</f>
        <v>69.531597062680547</v>
      </c>
      <c r="P109"/>
      <c r="Q109">
        <f>+Calculos!BE27</f>
        <v>44.068427727397534</v>
      </c>
      <c r="R109">
        <f>+Calculos!BI27</f>
        <v>282.44200429813219</v>
      </c>
      <c r="S109">
        <f>+Calculos!BM27</f>
        <v>3.6829521731830788</v>
      </c>
      <c r="T109">
        <f>+Calculos!BQ27</f>
        <v>41.337963185210079</v>
      </c>
      <c r="U109">
        <f>+Calculos!BU27</f>
        <v>23.304197371692929</v>
      </c>
      <c r="V109">
        <f>+Calculos!BY27</f>
        <v>7.4897959183673466</v>
      </c>
      <c r="W109">
        <f>+Calculos!CC27</f>
        <v>52.836734693877553</v>
      </c>
      <c r="X109">
        <f>+Calculos!CG27</f>
        <v>5.1468103294038128E-2</v>
      </c>
      <c r="Y109">
        <f>+Calculos!CM27</f>
        <v>2.122950819672131</v>
      </c>
      <c r="Z109" s="14">
        <f>+Calculos!CQ27</f>
        <v>5.2650052650052653E-2</v>
      </c>
      <c r="AA109" s="14">
        <f>+Calculos!CS27</f>
        <v>87.333333333333329</v>
      </c>
      <c r="AB109">
        <f>+Calculos!CY27</f>
        <v>0.50053492281827905</v>
      </c>
      <c r="AC109">
        <f>+Calculos!DE27</f>
        <v>18.709923664122137</v>
      </c>
      <c r="AD109">
        <f>+Calculos!DG27</f>
        <v>5.3447572419420641</v>
      </c>
      <c r="AE109">
        <f>+Calculos!DM27</f>
        <v>7.2004426177679415</v>
      </c>
      <c r="AF109">
        <f>+Calculos!DS27</f>
        <v>7.8109932497589201</v>
      </c>
      <c r="AG109">
        <f>+Calculos!DW27</f>
        <v>68.69616519174042</v>
      </c>
      <c r="AH109" s="36">
        <f>+Calculos!EA27</f>
        <v>4.92</v>
      </c>
      <c r="AI109" s="35">
        <f>+Calculos!EG27</f>
        <v>6.9484936831875607E-2</v>
      </c>
      <c r="AJ109" s="35">
        <f>+Calculos!EK27</f>
        <v>1.4825072886297377</v>
      </c>
      <c r="AK109">
        <f>+Calculos!EM27</f>
        <v>4.686987872828581E-2</v>
      </c>
      <c r="AL109" s="14">
        <f>+Calculos!EO27</f>
        <v>88.508746075478996</v>
      </c>
    </row>
    <row r="110" spans="1:38" ht="15">
      <c r="A110" s="20" t="s">
        <v>231</v>
      </c>
      <c r="B110" s="2" t="s">
        <v>81</v>
      </c>
      <c r="C110" s="7">
        <f>+Calculos!G28</f>
        <v>430.61903638304125</v>
      </c>
      <c r="D110" s="7">
        <f>+Calculos!K28</f>
        <v>59.706308156677061</v>
      </c>
      <c r="E110">
        <f>+Calculos!O28</f>
        <v>272.23250278130075</v>
      </c>
      <c r="F110" s="8">
        <f>+Calculos!S28</f>
        <v>7.154588021207652</v>
      </c>
      <c r="G110">
        <f>+Calculos!W28</f>
        <v>20.883534136546185</v>
      </c>
      <c r="H110" s="8">
        <f>+Calculos!AA28</f>
        <v>41.547455310972353</v>
      </c>
      <c r="I110" s="8">
        <f>+Calculos!AE28</f>
        <v>8.5709785431726182</v>
      </c>
      <c r="J110" s="12">
        <f>+Calculos!AG28</f>
        <v>19.903854263304378</v>
      </c>
      <c r="K110">
        <f>+Calculos!AK28</f>
        <v>3.9639031795563806</v>
      </c>
      <c r="L110">
        <f>+Calculos!AO28</f>
        <v>32.891962553765708</v>
      </c>
      <c r="M110">
        <f>+Calculos!AQ28</f>
        <v>14.163905219649665</v>
      </c>
      <c r="N110">
        <f>+Calculos!AS28</f>
        <v>0</v>
      </c>
      <c r="O110">
        <f>+Calculos!AW28</f>
        <v>124.31550658169438</v>
      </c>
      <c r="P110"/>
      <c r="Q110">
        <f>+Calculos!BE28</f>
        <v>106.55614849859518</v>
      </c>
      <c r="R110">
        <f>+Calculos!BI28</f>
        <v>325.89358832333465</v>
      </c>
      <c r="S110">
        <f>+Calculos!BM28</f>
        <v>2.542239398398658</v>
      </c>
      <c r="T110">
        <f>+Calculos!BQ28</f>
        <v>43.69019994676551</v>
      </c>
      <c r="U110">
        <f>+Calculos!BU28</f>
        <v>3.3049112179182556</v>
      </c>
      <c r="V110">
        <f>+Calculos!BY28</f>
        <v>1.6545454545454545</v>
      </c>
      <c r="W110">
        <f>+Calculos!CC28</f>
        <v>37.036363636363639</v>
      </c>
      <c r="X110">
        <f>+Calculos!CG28</f>
        <v>6.5749975791614221E-2</v>
      </c>
      <c r="Y110">
        <f>+Calculos!CM28</f>
        <v>2.5897435897435899</v>
      </c>
      <c r="Z110" s="14">
        <f>+Calculos!CQ28</f>
        <v>0.38970297029702972</v>
      </c>
      <c r="AA110" s="14">
        <f>+Calculos!CS28</f>
        <v>67.276422764227632</v>
      </c>
      <c r="AB110">
        <f>+Calculos!CY28</f>
        <v>5.6282945077367792</v>
      </c>
      <c r="AC110">
        <f>+Calculos!DE28</f>
        <v>6.2462235649546827</v>
      </c>
      <c r="AD110">
        <f>+Calculos!DG28</f>
        <v>16.009673518742442</v>
      </c>
      <c r="AE110">
        <f>+Calculos!DM28</f>
        <v>17.05619094977623</v>
      </c>
      <c r="AF110">
        <f>+Calculos!DS28</f>
        <v>147.21448467966573</v>
      </c>
      <c r="AG110">
        <f>+Calculos!DW28</f>
        <v>40.172506738544477</v>
      </c>
      <c r="AH110" s="36">
        <f>+Calculos!EA28</f>
        <v>1.1737804878048781</v>
      </c>
      <c r="AI110" s="35">
        <f>+Calculos!EG28</f>
        <v>0.31667249213561693</v>
      </c>
      <c r="AJ110" s="35">
        <f>+Calculos!EK28</f>
        <v>1.0373995106606082</v>
      </c>
      <c r="AK110">
        <f>+Calculos!EM28</f>
        <v>0.30525606469002697</v>
      </c>
      <c r="AL110" s="14">
        <f>+Calculos!EO28</f>
        <v>93.567660479972204</v>
      </c>
    </row>
    <row r="111" spans="1:38" ht="15">
      <c r="A111" s="20" t="s">
        <v>232</v>
      </c>
      <c r="B111" s="2" t="s">
        <v>82</v>
      </c>
      <c r="C111" s="7">
        <f>+Calculos!G29</f>
        <v>1060.956321535604</v>
      </c>
      <c r="D111" s="7">
        <f>+Calculos!K29</f>
        <v>74.851616052756654</v>
      </c>
      <c r="E111">
        <f>+Calculos!O29</f>
        <v>8.9549565155333024</v>
      </c>
      <c r="F111" s="8">
        <f>+Calculos!S29</f>
        <v>2.6134404888607965</v>
      </c>
      <c r="G111">
        <f>+Calculos!W29</f>
        <v>41.791044776119406</v>
      </c>
      <c r="H111" s="8">
        <f>+Calculos!AA29</f>
        <v>17.925521301801616</v>
      </c>
      <c r="I111" s="8">
        <f>+Calculos!AE29</f>
        <v>7.6727932301169535</v>
      </c>
      <c r="J111" s="12">
        <f>+Calculos!AG29</f>
        <v>7.2319595768198326</v>
      </c>
      <c r="K111">
        <f>+Calculos!AK29</f>
        <v>3.1580609505763464</v>
      </c>
      <c r="L111">
        <f>+Calculos!AO29</f>
        <v>0.75793462813832313</v>
      </c>
      <c r="M111">
        <f>+Calculos!AQ29</f>
        <v>0.80413553503409119</v>
      </c>
      <c r="N111">
        <f>+Calculos!AS29</f>
        <v>29.084158415841582</v>
      </c>
      <c r="O111">
        <f>+Calculos!AW29</f>
        <v>27.072563012814403</v>
      </c>
      <c r="P111"/>
      <c r="Q111">
        <f>+Calculos!BE29</f>
        <v>25.665325826504745</v>
      </c>
      <c r="R111">
        <f>+Calculos!BI29</f>
        <v>164.80927898695006</v>
      </c>
      <c r="S111">
        <f>+Calculos!BM29</f>
        <v>5.7629713344109872</v>
      </c>
      <c r="T111">
        <f>+Calculos!BQ29</f>
        <v>41.379474406962608</v>
      </c>
      <c r="U111">
        <f>+Calculos!BU29</f>
        <v>4.4897567372736757</v>
      </c>
      <c r="V111">
        <f>+Calculos!BY29</f>
        <v>0.85350318471337583</v>
      </c>
      <c r="W111">
        <f>+Calculos!CC29</f>
        <v>42.598726114649679</v>
      </c>
      <c r="X111">
        <f>+Calculos!CG29</f>
        <v>0.11353296665987642</v>
      </c>
      <c r="Y111">
        <f>+Calculos!CM29</f>
        <v>0.78449943986149306</v>
      </c>
      <c r="Z111" s="14">
        <f>+Calculos!CQ29</f>
        <v>0.62884590419317155</v>
      </c>
      <c r="AA111" s="14">
        <f>+Calculos!CS29</f>
        <v>88.666391412056157</v>
      </c>
      <c r="AB111">
        <f>+Calculos!CY29</f>
        <v>13.617628408370324</v>
      </c>
      <c r="AC111">
        <f>+Calculos!DE29</f>
        <v>1.3438882421420255</v>
      </c>
      <c r="AD111">
        <f>+Calculos!DG29</f>
        <v>74.410949410949414</v>
      </c>
      <c r="AE111">
        <f>+Calculos!DM29</f>
        <v>21.938666094788761</v>
      </c>
      <c r="AF111">
        <f>+Calculos!DS29</f>
        <v>8.2825385442811044</v>
      </c>
      <c r="AG111">
        <f>+Calculos!DW29</f>
        <v>35.572760666855039</v>
      </c>
      <c r="AH111" s="36">
        <f>+Calculos!EA29</f>
        <v>0.49339388934764655</v>
      </c>
      <c r="AI111" s="35">
        <f>+Calculos!EG29</f>
        <v>0.12316625916870416</v>
      </c>
      <c r="AJ111" s="35">
        <f>+Calculos!EK29</f>
        <v>1.081601466992665</v>
      </c>
      <c r="AK111">
        <f>+Calculos!EM29</f>
        <v>0.11387397569935009</v>
      </c>
      <c r="AL111" s="14">
        <f>+Calculos!EO29</f>
        <v>92.287026192677104</v>
      </c>
    </row>
    <row r="112" spans="1:38" ht="15">
      <c r="A112" s="20" t="s">
        <v>233</v>
      </c>
      <c r="B112" s="2" t="s">
        <v>83</v>
      </c>
      <c r="C112" s="7">
        <f>+Calculos!G30</f>
        <v>977.18197072497958</v>
      </c>
      <c r="D112" s="7">
        <f>+Calculos!K30</f>
        <v>70.47821394635308</v>
      </c>
      <c r="E112">
        <f>+Calculos!O30</f>
        <v>323.13518366547538</v>
      </c>
      <c r="F112" s="8">
        <f>+Calculos!S30</f>
        <v>3.4096862093059062</v>
      </c>
      <c r="G112">
        <f>+Calculos!W30</f>
        <v>13.043478260869565</v>
      </c>
      <c r="H112" s="8">
        <f>+Calculos!AA30</f>
        <v>16.468784390947526</v>
      </c>
      <c r="I112" s="8">
        <f>+Calculos!AE30</f>
        <v>2.284489760234957</v>
      </c>
      <c r="J112" s="12">
        <f>+Calculos!AG30</f>
        <v>2.3378345371436549</v>
      </c>
      <c r="K112">
        <f>+Calculos!AK30</f>
        <v>2.8612303290414878</v>
      </c>
      <c r="L112">
        <f>+Calculos!AO30</f>
        <v>0</v>
      </c>
      <c r="M112">
        <f>+Calculos!AQ30</f>
        <v>0</v>
      </c>
      <c r="N112">
        <f>+Calculos!AS30</f>
        <v>26.373626373626376</v>
      </c>
      <c r="O112">
        <f>+Calculos!AW30</f>
        <v>27.925330054215376</v>
      </c>
      <c r="P112"/>
      <c r="Q112">
        <f>+Calculos!BE30</f>
        <v>25.811324604445712</v>
      </c>
      <c r="R112">
        <f>+Calculos!BI30</f>
        <v>258.61679464128258</v>
      </c>
      <c r="S112">
        <f>+Calculos!BM30</f>
        <v>3.307395623026729</v>
      </c>
      <c r="T112">
        <f>+Calculos!BQ30</f>
        <v>45.655698342606087</v>
      </c>
      <c r="U112">
        <f>+Calculos!BU30</f>
        <v>8.9674747304745335</v>
      </c>
      <c r="V112">
        <f>+Calculos!BY30</f>
        <v>3.4155844155844157</v>
      </c>
      <c r="W112">
        <f>+Calculos!CC30</f>
        <v>128.19480519480518</v>
      </c>
      <c r="X112">
        <f>+Calculos!CG30</f>
        <v>0.16607220969749992</v>
      </c>
      <c r="Y112">
        <f>+Calculos!CM30</f>
        <v>1.609225654522787</v>
      </c>
      <c r="Z112" s="14">
        <f>+Calculos!CQ30</f>
        <v>0.27735215632263061</v>
      </c>
      <c r="AA112" s="14">
        <f>+Calculos!CS30</f>
        <v>91.651148355058965</v>
      </c>
      <c r="AB112">
        <f>+Calculos!CY30</f>
        <v>10.511889505909156</v>
      </c>
      <c r="AC112">
        <f>+Calculos!DE30</f>
        <v>3.4392143582797154</v>
      </c>
      <c r="AD112">
        <f>+Calculos!DG30</f>
        <v>29.076408034659316</v>
      </c>
      <c r="AE112">
        <f>+Calculos!DM30</f>
        <v>65.352953282568436</v>
      </c>
      <c r="AF112">
        <f>+Calculos!DS30</f>
        <v>33.102714209686006</v>
      </c>
      <c r="AG112">
        <f>+Calculos!DW30</f>
        <v>39.112275449101794</v>
      </c>
      <c r="AH112" s="36">
        <f>+Calculos!EA30</f>
        <v>1.1238361266294228</v>
      </c>
      <c r="AI112" s="35">
        <f>+Calculos!EG30</f>
        <v>0.16373598369011214</v>
      </c>
      <c r="AJ112" s="35">
        <f>+Calculos!EK30</f>
        <v>1.3618756371049949</v>
      </c>
      <c r="AK112">
        <f>+Calculos!EM30</f>
        <v>0.12022829341317365</v>
      </c>
      <c r="AL112" s="14">
        <f>+Calculos!EO30</f>
        <v>92.990217097158094</v>
      </c>
    </row>
    <row r="113" spans="1:38" ht="15">
      <c r="A113" s="20" t="s">
        <v>234</v>
      </c>
      <c r="B113" s="2" t="s">
        <v>84</v>
      </c>
      <c r="C113" s="7">
        <f>+Calculos!G31</f>
        <v>2410.0007227653073</v>
      </c>
      <c r="D113" s="7">
        <f>+Calculos!K31</f>
        <v>101.76602648173494</v>
      </c>
      <c r="E113">
        <f>+Calculos!O31</f>
        <v>342.6725633591044</v>
      </c>
      <c r="F113" s="8">
        <f>+Calculos!S31</f>
        <v>3.3977939592005479</v>
      </c>
      <c r="G113">
        <f>+Calculos!W31</f>
        <v>10.989010989010989</v>
      </c>
      <c r="H113" s="8">
        <f>+Calculos!AA31</f>
        <v>73.87055755743414</v>
      </c>
      <c r="I113" s="8">
        <f>+Calculos!AE31</f>
        <v>0</v>
      </c>
      <c r="J113" s="12">
        <f>+Calculos!AG31</f>
        <v>0</v>
      </c>
      <c r="K113">
        <f>+Calculos!AK31</f>
        <v>2.7501218408410497</v>
      </c>
      <c r="L113">
        <f>+Calculos!AO31</f>
        <v>11.522662396435285</v>
      </c>
      <c r="M113">
        <f>+Calculos!AQ31</f>
        <v>27.769624703589663</v>
      </c>
      <c r="N113">
        <f>+Calculos!AS31</f>
        <v>37.101047054371136</v>
      </c>
      <c r="O113">
        <f>+Calculos!AW31</f>
        <v>332.52237919237962</v>
      </c>
      <c r="P113"/>
      <c r="Q113">
        <f>+Calculos!BE31</f>
        <v>267.46091708472466</v>
      </c>
      <c r="R113">
        <f>+Calculos!BI31</f>
        <v>192.0798714811701</v>
      </c>
      <c r="S113">
        <f>+Calculos!BM31</f>
        <v>4.6562361663118628</v>
      </c>
      <c r="T113">
        <f>+Calculos!BQ31</f>
        <v>53.441845728660482</v>
      </c>
      <c r="U113">
        <f>+Calculos!BU31</f>
        <v>8.2218224197939183</v>
      </c>
      <c r="V113">
        <f>+Calculos!BY31</f>
        <v>2.1538461538461537</v>
      </c>
      <c r="W113">
        <f>+Calculos!CC31</f>
        <v>27.659340659340661</v>
      </c>
      <c r="X113">
        <f>+Calculos!CG31</f>
        <v>2.2471809797601935E-2</v>
      </c>
      <c r="Y113">
        <f>+Calculos!CM31</f>
        <v>1.7714958775029446</v>
      </c>
      <c r="Z113" s="14">
        <f>+Calculos!CQ31</f>
        <v>0.30219414893617019</v>
      </c>
      <c r="AA113" s="14">
        <f>+Calculos!CS31</f>
        <v>78.877887788778878</v>
      </c>
      <c r="AB113">
        <f>+Calculos!CY31</f>
        <v>1.2479983290398942</v>
      </c>
      <c r="AC113">
        <f>+Calculos!DE31</f>
        <v>4.0195258019525806</v>
      </c>
      <c r="AD113">
        <f>+Calculos!DG31</f>
        <v>24.878556557945871</v>
      </c>
      <c r="AE113">
        <f>+Calculos!DM31</f>
        <v>7.7718323029767777</v>
      </c>
      <c r="AF113">
        <f>+Calculos!DS31</f>
        <v>2.2400000000000002</v>
      </c>
      <c r="AG113">
        <f>+Calculos!DW31</f>
        <v>28.318063137906481</v>
      </c>
      <c r="AH113" s="36">
        <f>+Calculos!EA31</f>
        <v>2.6743674367436743</v>
      </c>
      <c r="AI113" s="35">
        <f>+Calculos!EG31</f>
        <v>0.3235867446393762</v>
      </c>
      <c r="AJ113" s="35">
        <f>+Calculos!EK31</f>
        <v>1.1732108047897523</v>
      </c>
      <c r="AK113">
        <f>+Calculos!EM31</f>
        <v>0.27581295988606691</v>
      </c>
      <c r="AL113" s="14">
        <f>+Calculos!EO31</f>
        <v>93.632842142231496</v>
      </c>
    </row>
    <row r="114" spans="1:38" ht="15">
      <c r="A114" s="20" t="s">
        <v>235</v>
      </c>
      <c r="B114" s="2" t="s">
        <v>85</v>
      </c>
      <c r="C114" s="7">
        <f>+Calculos!G32</f>
        <v>1257.871858950376</v>
      </c>
      <c r="D114" s="7">
        <f>+Calculos!K32</f>
        <v>61.156543904006291</v>
      </c>
      <c r="E114">
        <f>+Calculos!O32</f>
        <v>46.05941407628346</v>
      </c>
      <c r="F114" s="8">
        <f>+Calculos!S32</f>
        <v>4.6283678819829408</v>
      </c>
      <c r="G114">
        <f>+Calculos!W32</f>
        <v>34.4</v>
      </c>
      <c r="H114" s="8">
        <f>+Calculos!AA32</f>
        <v>23.05717414378087</v>
      </c>
      <c r="I114" s="8">
        <f>+Calculos!AE32</f>
        <v>4.1485980405578795</v>
      </c>
      <c r="J114" s="12">
        <f>+Calculos!AG32</f>
        <v>3.2981086356599585</v>
      </c>
      <c r="K114">
        <f>+Calculos!AK32</f>
        <v>2.8045141459693523</v>
      </c>
      <c r="L114">
        <f>+Calculos!AO32</f>
        <v>0.62821116869713489</v>
      </c>
      <c r="M114">
        <f>+Calculos!AQ32</f>
        <v>0.79020915058245322</v>
      </c>
      <c r="N114">
        <f>+Calculos!AS32</f>
        <v>45.877009084556249</v>
      </c>
      <c r="O114">
        <f>+Calculos!AW32</f>
        <v>80.770663891677899</v>
      </c>
      <c r="P114"/>
      <c r="Q114">
        <f>+Calculos!BE32</f>
        <v>75.860078455915513</v>
      </c>
      <c r="R114">
        <f>+Calculos!BI32</f>
        <v>152.85287717550577</v>
      </c>
      <c r="S114">
        <f>+Calculos!BM32</f>
        <v>3.0761713361959786</v>
      </c>
      <c r="T114">
        <f>+Calculos!BQ32</f>
        <v>25.964014947709178</v>
      </c>
      <c r="U114">
        <f>+Calculos!BU32</f>
        <v>3.132614846951868</v>
      </c>
      <c r="V114">
        <f>+Calculos!BY32</f>
        <v>1.15625</v>
      </c>
      <c r="W114">
        <f>+Calculos!CC32</f>
        <v>41.427083333333336</v>
      </c>
      <c r="X114">
        <f>+Calculos!CG32</f>
        <v>4.4971391093923153E-2</v>
      </c>
      <c r="Y114">
        <f>+Calculos!CM32</f>
        <v>5.5364308342133048</v>
      </c>
      <c r="Z114" s="14">
        <f>+Calculos!CQ32</f>
        <v>0.17165744802593935</v>
      </c>
      <c r="AA114" s="14">
        <f>+Calculos!CS32</f>
        <v>82.222222222222214</v>
      </c>
      <c r="AB114">
        <f>+Calculos!CY32</f>
        <v>1.6602723744138566</v>
      </c>
      <c r="AC114">
        <f>+Calculos!DE32</f>
        <v>4.6932432432432432</v>
      </c>
      <c r="AD114">
        <f>+Calculos!DG32</f>
        <v>21.307227181111433</v>
      </c>
      <c r="AE114">
        <f>+Calculos!DM32</f>
        <v>4.1400778210116735</v>
      </c>
      <c r="AF114">
        <f>+Calculos!DS32</f>
        <v>0.14587892049598833</v>
      </c>
      <c r="AG114">
        <f>+Calculos!DW32</f>
        <v>32.384982121573294</v>
      </c>
      <c r="AH114" s="36">
        <f>+Calculos!EA32</f>
        <v>4.25</v>
      </c>
      <c r="AI114" s="35">
        <f>+Calculos!EG32</f>
        <v>0.12950354609929077</v>
      </c>
      <c r="AJ114" s="35">
        <f>+Calculos!EK32</f>
        <v>0.9520567375886525</v>
      </c>
      <c r="AK114">
        <f>+Calculos!EM32</f>
        <v>0.13602502979737782</v>
      </c>
      <c r="AL114" s="14">
        <f>+Calculos!EO32</f>
        <v>94.648746891142096</v>
      </c>
    </row>
    <row r="115" spans="1:38" ht="15">
      <c r="A115" s="20" t="s">
        <v>236</v>
      </c>
      <c r="B115" s="2" t="s">
        <v>86</v>
      </c>
      <c r="C115" s="7">
        <f>+Calculos!G33</f>
        <v>626.06190166517752</v>
      </c>
      <c r="D115" s="7">
        <f>+Calculos!K33</f>
        <v>43.494991543900881</v>
      </c>
      <c r="E115">
        <f>+Calculos!O33</f>
        <v>133.12831676494892</v>
      </c>
      <c r="F115" s="8">
        <f>+Calculos!S33</f>
        <v>1.2516544329180108</v>
      </c>
      <c r="G115">
        <f>+Calculos!W33</f>
        <v>33.333333333333336</v>
      </c>
      <c r="H115" s="8">
        <f>+Calculos!AA33</f>
        <v>22.216866184294691</v>
      </c>
      <c r="I115" s="8">
        <f>+Calculos!AE33</f>
        <v>6.6494141748769326</v>
      </c>
      <c r="J115" s="12">
        <f>+Calculos!AG33</f>
        <v>10.621017118580532</v>
      </c>
      <c r="K115">
        <f>+Calculos!AK33</f>
        <v>4.3733599900037481</v>
      </c>
      <c r="L115">
        <f>+Calculos!AO33</f>
        <v>0.37485942771460701</v>
      </c>
      <c r="M115">
        <f>+Calculos!AQ33</f>
        <v>0.23468520617212701</v>
      </c>
      <c r="N115">
        <f>+Calculos!AS33</f>
        <v>31.940112289457268</v>
      </c>
      <c r="O115">
        <f>+Calculos!AW33</f>
        <v>125.40012849797321</v>
      </c>
      <c r="P115"/>
      <c r="Q115">
        <f>+Calculos!BE33</f>
        <v>114.21346700376849</v>
      </c>
      <c r="R115">
        <f>+Calculos!BI33</f>
        <v>166.88205136148318</v>
      </c>
      <c r="S115">
        <f>+Calculos!BM33</f>
        <v>2.8162224740655244</v>
      </c>
      <c r="T115">
        <f>+Calculos!BQ33</f>
        <v>35.985064946392811</v>
      </c>
      <c r="U115">
        <f>+Calculos!BU33</f>
        <v>3.4420496905245295</v>
      </c>
      <c r="V115">
        <f>+Calculos!BY33</f>
        <v>1.5172413793103448</v>
      </c>
      <c r="W115">
        <f>+Calculos!CC33</f>
        <v>47.96551724137931</v>
      </c>
      <c r="X115">
        <f>+Calculos!CG33</f>
        <v>8.6785625155977042E-2</v>
      </c>
      <c r="Y115">
        <f>+Calculos!CM33</f>
        <v>5.237960339943343</v>
      </c>
      <c r="Z115" s="14">
        <f>+Calculos!CQ33</f>
        <v>2.5959978366684695E-2</v>
      </c>
      <c r="AA115" s="14">
        <f>+Calculos!CS33</f>
        <v>56.25</v>
      </c>
      <c r="AB115">
        <f>+Calculos!CY33</f>
        <v>0.33906819038050984</v>
      </c>
      <c r="AC115">
        <f>+Calculos!DE33</f>
        <v>51.888888888888886</v>
      </c>
      <c r="AD115">
        <f>+Calculos!DG33</f>
        <v>1.9271948608137044</v>
      </c>
      <c r="AE115">
        <f>+Calculos!DM33</f>
        <v>10.185967878275571</v>
      </c>
      <c r="AF115">
        <f>+Calculos!DS33</f>
        <v>5.5636896046852122</v>
      </c>
      <c r="AG115">
        <f>+Calculos!DW33</f>
        <v>37.795918367346935</v>
      </c>
      <c r="AH115" s="36">
        <f>+Calculos!EA33</f>
        <v>14.1875</v>
      </c>
      <c r="AI115" s="35">
        <f>+Calculos!EG33</f>
        <v>0.16731517509727625</v>
      </c>
      <c r="AJ115" s="35">
        <f>+Calculos!EK33</f>
        <v>0.857976653696498</v>
      </c>
      <c r="AK115">
        <f>+Calculos!EM33</f>
        <v>0.19501133786848074</v>
      </c>
      <c r="AL115" s="14">
        <f>+Calculos!EO33</f>
        <v>94.208884799944997</v>
      </c>
    </row>
    <row r="116" spans="1:38" ht="15">
      <c r="A116" s="20" t="s">
        <v>237</v>
      </c>
      <c r="B116" s="2" t="s">
        <v>87</v>
      </c>
      <c r="C116" s="7">
        <f>+Calculos!G34</f>
        <v>565.92487290457484</v>
      </c>
      <c r="D116" s="7">
        <f>+Calculos!K34</f>
        <v>39.35712405825312</v>
      </c>
      <c r="E116">
        <f>+Calculos!O34</f>
        <v>98.18305109002084</v>
      </c>
      <c r="F116" s="8">
        <f>+Calculos!S34</f>
        <v>2.9949690236940327</v>
      </c>
      <c r="G116">
        <f>+Calculos!W34</f>
        <v>24.213836477987421</v>
      </c>
      <c r="H116" s="8">
        <f>+Calculos!AA34</f>
        <v>15.471935412859214</v>
      </c>
      <c r="I116" s="8">
        <f>+Calculos!AE34</f>
        <v>0.47223577966959857</v>
      </c>
      <c r="J116" s="12">
        <f>+Calculos!AG34</f>
        <v>0.8344495926568436</v>
      </c>
      <c r="K116">
        <f>+Calculos!AK34</f>
        <v>5.4458815520762416</v>
      </c>
      <c r="L116">
        <f>+Calculos!AO34</f>
        <v>1.4493071872460968</v>
      </c>
      <c r="M116">
        <f>+Calculos!AQ34</f>
        <v>0.82019898574193417</v>
      </c>
      <c r="N116">
        <f>+Calculos!AS34</f>
        <v>15.117770821573357</v>
      </c>
      <c r="O116">
        <f>+Calculos!AW34</f>
        <v>242.16996416898596</v>
      </c>
      <c r="P116"/>
      <c r="Q116">
        <f>+Calculos!BE34</f>
        <v>187.47760452883062</v>
      </c>
      <c r="R116">
        <f>+Calculos!BI34</f>
        <v>150.14386178364597</v>
      </c>
      <c r="S116">
        <f>+Calculos!BM34</f>
        <v>4.0264313845513131</v>
      </c>
      <c r="T116">
        <f>+Calculos!BQ34</f>
        <v>24.009461218991166</v>
      </c>
      <c r="U116">
        <f>+Calculos!BU34</f>
        <v>3.5417683475219892</v>
      </c>
      <c r="V116">
        <f>+Calculos!BY34</f>
        <v>0.95317725752508364</v>
      </c>
      <c r="W116">
        <f>+Calculos!CC34</f>
        <v>9.8528428093645477</v>
      </c>
      <c r="X116">
        <f>+Calculos!CG34</f>
        <v>3.3881541115583669E-2</v>
      </c>
      <c r="Y116">
        <f>+Calculos!CM34</f>
        <v>3.677948717948718</v>
      </c>
      <c r="Z116" s="14">
        <f>+Calculos!CQ34</f>
        <v>4.796430563301729E-2</v>
      </c>
      <c r="AA116" s="14">
        <f>+Calculos!CS34</f>
        <v>86.04651162790698</v>
      </c>
      <c r="AB116">
        <f>+Calculos!CY34</f>
        <v>0.32499615714003383</v>
      </c>
      <c r="AC116">
        <f>+Calculos!DE34</f>
        <v>31.175675675675677</v>
      </c>
      <c r="AD116">
        <f>+Calculos!DG34</f>
        <v>3.2076289553532726</v>
      </c>
      <c r="AE116">
        <f>+Calculos!DM34</f>
        <v>7.5780505577041648</v>
      </c>
      <c r="AF116">
        <f>+Calculos!DS34</f>
        <v>30.58058058058058</v>
      </c>
      <c r="AG116">
        <f>+Calculos!DW34</f>
        <v>33.793778954334876</v>
      </c>
      <c r="AH116" s="36">
        <f>+Calculos!EA34</f>
        <v>29.052325581395348</v>
      </c>
      <c r="AI116" s="35">
        <f>+Calculos!EG34</f>
        <v>0.13770817797663434</v>
      </c>
      <c r="AJ116" s="35">
        <f>+Calculos!EK34</f>
        <v>0.93897588864031822</v>
      </c>
      <c r="AK116">
        <f>+Calculos!EM34</f>
        <v>0.14665784248841826</v>
      </c>
      <c r="AL116" s="14">
        <f>+Calculos!EO34</f>
        <v>94.805630818750402</v>
      </c>
    </row>
    <row r="117" spans="1:38" ht="15">
      <c r="A117" s="20" t="s">
        <v>238</v>
      </c>
      <c r="B117" s="2" t="s">
        <v>88</v>
      </c>
      <c r="C117" s="7">
        <f>+Calculos!G35</f>
        <v>1644.026397306804</v>
      </c>
      <c r="D117" s="7">
        <f>+Calculos!K35</f>
        <v>71.78721758974676</v>
      </c>
      <c r="E117">
        <f>+Calculos!O35</f>
        <v>232.71342441263801</v>
      </c>
      <c r="F117" s="8">
        <f>+Calculos!S35</f>
        <v>1.2743293063268657</v>
      </c>
      <c r="G117">
        <f>+Calculos!W35</f>
        <v>18.181818181818183</v>
      </c>
      <c r="H117" s="8">
        <f>+Calculos!AA35</f>
        <v>17.887807670291927</v>
      </c>
      <c r="I117" s="8">
        <f>+Calculos!AE35</f>
        <v>0</v>
      </c>
      <c r="J117" s="12">
        <f>+Calculos!AG35</f>
        <v>0</v>
      </c>
      <c r="K117">
        <f>+Calculos!AK35</f>
        <v>2.9282576866764276</v>
      </c>
      <c r="L117">
        <f>+Calculos!AO35</f>
        <v>0.63158499124393541</v>
      </c>
      <c r="M117">
        <f>+Calculos!AQ35</f>
        <v>1.0383423977478166</v>
      </c>
      <c r="N117">
        <f>+Calculos!AS35</f>
        <v>63.576912141029283</v>
      </c>
      <c r="O117">
        <f>+Calculos!AW35</f>
        <v>165.99319149450321</v>
      </c>
      <c r="P117"/>
      <c r="Q117">
        <f>+Calculos!BE35</f>
        <v>133.85177454603669</v>
      </c>
      <c r="R117">
        <f>+Calculos!BI35</f>
        <v>211.09849168495407</v>
      </c>
      <c r="S117">
        <f>+Calculos!BM35</f>
        <v>2.9734350480960194</v>
      </c>
      <c r="T117">
        <f>+Calculos!BQ35</f>
        <v>33.132561964498507</v>
      </c>
      <c r="U117">
        <f>+Calculos!BU35</f>
        <v>2.643053376085351</v>
      </c>
      <c r="V117">
        <f>+Calculos!BY35</f>
        <v>1.0769230769230769</v>
      </c>
      <c r="W117">
        <f>+Calculos!CC35</f>
        <v>18.98076923076923</v>
      </c>
      <c r="X117">
        <f>+Calculos!CG35</f>
        <v>1.0644034164437925E-2</v>
      </c>
      <c r="Y117">
        <f>+Calculos!CM35</f>
        <v>2.2257462686567164</v>
      </c>
      <c r="Z117" s="14">
        <f>+Calculos!CQ35</f>
        <v>9.0528080469404859E-2</v>
      </c>
      <c r="AA117" s="14">
        <f>+Calculos!CS35</f>
        <v>100</v>
      </c>
      <c r="AB117">
        <f>+Calculos!CY35</f>
        <v>0.31109574835810577</v>
      </c>
      <c r="AC117">
        <f>+Calculos!DE35</f>
        <v>8.1759259259259256</v>
      </c>
      <c r="AD117">
        <f>+Calculos!DG35</f>
        <v>12.231030577576444</v>
      </c>
      <c r="AE117">
        <f>+Calculos!DM35</f>
        <v>6.5663870407868092</v>
      </c>
      <c r="AF117">
        <f>+Calculos!DS35</f>
        <v>30.76923076923077</v>
      </c>
      <c r="AG117">
        <f>+Calculos!DW35</f>
        <v>23.985248924400736</v>
      </c>
      <c r="AH117" s="36">
        <f>+Calculos!EA35</f>
        <v>10.324074074074074</v>
      </c>
      <c r="AI117" s="35">
        <f>+Calculos!EG35</f>
        <v>0.15222562011552837</v>
      </c>
      <c r="AJ117" s="35">
        <f>+Calculos!EK35</f>
        <v>0.55283724091063535</v>
      </c>
      <c r="AK117">
        <f>+Calculos!EM35</f>
        <v>0.27535341118623236</v>
      </c>
      <c r="AL117" s="14">
        <f>+Calculos!EO35</f>
        <v>90.736252661051196</v>
      </c>
    </row>
    <row r="118" spans="1:38" ht="15">
      <c r="A118" s="20" t="s">
        <v>239</v>
      </c>
      <c r="B118" s="2" t="s">
        <v>89</v>
      </c>
      <c r="C118" s="7">
        <f>+Calculos!G36</f>
        <v>1023.6868601917469</v>
      </c>
      <c r="D118" s="7">
        <f>+Calculos!K36</f>
        <v>91.049376743222808</v>
      </c>
      <c r="E118">
        <f>+Calculos!O36</f>
        <v>286.7351026247029</v>
      </c>
      <c r="F118" s="8">
        <f>+Calculos!S36</f>
        <v>7.4869870771430609</v>
      </c>
      <c r="G118">
        <f>+Calculos!W36</f>
        <v>32.571428571428569</v>
      </c>
      <c r="H118" s="8">
        <f>+Calculos!AA36</f>
        <v>67.573230823367439</v>
      </c>
      <c r="I118" s="8">
        <f>+Calculos!AE36</f>
        <v>11.167031572687954</v>
      </c>
      <c r="J118" s="12">
        <f>+Calculos!AG36</f>
        <v>10.908640138837237</v>
      </c>
      <c r="K118">
        <f>+Calculos!AK36</f>
        <v>5.3303582496591053</v>
      </c>
      <c r="L118">
        <f>+Calculos!AO36</f>
        <v>28.077352175529938</v>
      </c>
      <c r="M118">
        <f>+Calculos!AQ36</f>
        <v>28.742416491066155</v>
      </c>
      <c r="N118">
        <f>+Calculos!AS36</f>
        <v>31.480031323414252</v>
      </c>
      <c r="O118">
        <f>+Calculos!AW36</f>
        <v>81.02442794501431</v>
      </c>
      <c r="P118"/>
      <c r="Q118">
        <f>+Calculos!BE36</f>
        <v>68.33461933968708</v>
      </c>
      <c r="R118">
        <f>+Calculos!BI36</f>
        <v>226.25810969819258</v>
      </c>
      <c r="S118">
        <f>+Calculos!BM36</f>
        <v>6.2180062166103376</v>
      </c>
      <c r="T118">
        <f>+Calculos!BQ36</f>
        <v>46.825393753657444</v>
      </c>
      <c r="U118">
        <f>+Calculos!BU36</f>
        <v>3.1724521513318047</v>
      </c>
      <c r="V118">
        <f>+Calculos!BY36</f>
        <v>0.58823529411764708</v>
      </c>
      <c r="W118">
        <f>+Calculos!CC36</f>
        <v>20.847058823529412</v>
      </c>
      <c r="X118">
        <f>+Calculos!CG36</f>
        <v>5.4915086153464736E-2</v>
      </c>
      <c r="Y118">
        <f>+Calculos!CM36</f>
        <v>1.5692090395480225</v>
      </c>
      <c r="Z118" s="14">
        <f>+Calculos!CQ36</f>
        <v>0.17731773177317731</v>
      </c>
      <c r="AA118" s="14">
        <f>+Calculos!CS36</f>
        <v>91.6243654822335</v>
      </c>
      <c r="AB118">
        <f>+Calculos!CY36</f>
        <v>2.2592152199762188</v>
      </c>
      <c r="AC118">
        <f>+Calculos!DE36</f>
        <v>3.7174515235457064</v>
      </c>
      <c r="AD118">
        <f>+Calculos!DG36</f>
        <v>26.900149031296571</v>
      </c>
      <c r="AE118">
        <f>+Calculos!DM36</f>
        <v>5.3585926928281458</v>
      </c>
      <c r="AF118">
        <f>+Calculos!DS36</f>
        <v>17.269736842105264</v>
      </c>
      <c r="AG118">
        <f>+Calculos!DW36</f>
        <v>25.475533249686325</v>
      </c>
      <c r="AH118" s="36">
        <f>+Calculos!EA36</f>
        <v>1.7157360406091371</v>
      </c>
      <c r="AI118" s="35">
        <f>+Calculos!EG36</f>
        <v>0.18018018018018017</v>
      </c>
      <c r="AJ118" s="35">
        <f>+Calculos!EK36</f>
        <v>0.65274365274365276</v>
      </c>
      <c r="AK118">
        <f>+Calculos!EM36</f>
        <v>0.27603513174404015</v>
      </c>
      <c r="AL118" s="14">
        <f>+Calculos!EO36</f>
        <v>92.186051659495604</v>
      </c>
    </row>
    <row r="119" spans="1:38" ht="15">
      <c r="B119" s="1" t="s">
        <v>90</v>
      </c>
      <c r="C119" s="7">
        <f>+Calculos!G37</f>
        <v>1263.1417721189237</v>
      </c>
      <c r="D119" s="7">
        <f>+Calculos!K37</f>
        <v>78.231777332071445</v>
      </c>
      <c r="E119">
        <f>+Calculos!O37</f>
        <v>0</v>
      </c>
      <c r="F119" s="8">
        <f>+Calculos!S37</f>
        <v>3.5312352457607488</v>
      </c>
      <c r="G119">
        <f>+Calculos!W37</f>
        <v>0</v>
      </c>
      <c r="H119" s="8">
        <f>+Calculos!AA37</f>
        <v>31.192715738647195</v>
      </c>
      <c r="I119" s="8">
        <f>+Calculos!AE37</f>
        <v>6.2715994102687391</v>
      </c>
      <c r="J119" s="12">
        <f>+Calculos!AG37</f>
        <v>4.965079572776788</v>
      </c>
      <c r="K119">
        <f>+Calculos!AK37</f>
        <v>2.8479366689020105</v>
      </c>
      <c r="L119">
        <f>+Calculos!AO37</f>
        <v>6.4319010778717347</v>
      </c>
      <c r="M119">
        <f>+Calculos!AQ37</f>
        <v>8.1244029255965167</v>
      </c>
      <c r="N119">
        <f>+Calculos!AS37</f>
        <v>24.753488500739881</v>
      </c>
      <c r="O119">
        <f>+Calculos!AW37</f>
        <v>179.26989659656959</v>
      </c>
      <c r="P119"/>
      <c r="Q119">
        <f>+Calculos!BE37</f>
        <v>0</v>
      </c>
      <c r="R119">
        <f>+Calculos!BI37</f>
        <v>0</v>
      </c>
      <c r="S119">
        <f>+Calculos!BM37</f>
        <v>3.5940421445854192</v>
      </c>
      <c r="T119">
        <f>+Calculos!BQ37</f>
        <v>37.902310627561661</v>
      </c>
      <c r="U119">
        <f>+Calculos!BU37</f>
        <v>5.0609137947668676</v>
      </c>
      <c r="V119">
        <f>+Calculos!BY37</f>
        <v>1.6427038626609443</v>
      </c>
      <c r="W119">
        <f>+Calculos!CC37</f>
        <v>46.323766094420598</v>
      </c>
      <c r="X119">
        <f>+Calculos!CG37</f>
        <v>4.5794974180910497E-2</v>
      </c>
      <c r="Y119">
        <f>+Calculos!CM37</f>
        <v>1.3336475691614156</v>
      </c>
      <c r="Z119" s="14">
        <f>+Calculos!CQ37</f>
        <v>0.2913449018096782</v>
      </c>
      <c r="AA119" s="14">
        <f>+Calculos!CS37</f>
        <v>83.492648400160533</v>
      </c>
      <c r="AB119">
        <f>+Calculos!CY37</f>
        <v>3.0292721314773865</v>
      </c>
      <c r="AC119">
        <f>+Calculos!DE37</f>
        <v>3.6385326312569641</v>
      </c>
      <c r="AD119">
        <f>+Calculos!DG37</f>
        <v>27.48360675425744</v>
      </c>
      <c r="AE119">
        <f>+Calculos!DM37</f>
        <v>11.822202321618629</v>
      </c>
      <c r="AF119" t="e">
        <f>+Calculos!DS37</f>
        <v>#DIV/0!</v>
      </c>
      <c r="AG119">
        <f>+Calculos!DW37</f>
        <v>0</v>
      </c>
      <c r="AH119" s="36">
        <f>+Calculos!EA37</f>
        <v>1.5339122186143237</v>
      </c>
      <c r="AI119" s="35">
        <f>+Calculos!EG37</f>
        <v>0.21509569985876958</v>
      </c>
      <c r="AJ119" s="35">
        <f>+Calculos!EK37</f>
        <v>1.2858172750211254</v>
      </c>
      <c r="AK119">
        <f>+Calculos!EM37</f>
        <v>0.16728325558951262</v>
      </c>
      <c r="AL119" s="14">
        <f>+Calculos!EO37</f>
        <v>93.714686870375601</v>
      </c>
    </row>
    <row r="120" spans="1:38" ht="15">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row>
    <row r="121" spans="1:38" ht="15">
      <c r="B121" t="s">
        <v>128</v>
      </c>
      <c r="C121" s="10">
        <v>191.34800334692326</v>
      </c>
      <c r="D121" s="10">
        <v>33.414448879661528</v>
      </c>
      <c r="E121" s="10">
        <v>0</v>
      </c>
      <c r="F121" s="10">
        <v>1.1181392581288105</v>
      </c>
      <c r="G121" s="10">
        <v>0</v>
      </c>
      <c r="H121" s="10">
        <v>11.712663168023342</v>
      </c>
      <c r="I121" s="10">
        <v>0</v>
      </c>
      <c r="J121" s="10">
        <v>0</v>
      </c>
      <c r="K121" s="10">
        <v>1.4144061719542049</v>
      </c>
      <c r="L121" s="10">
        <v>0</v>
      </c>
      <c r="M121" s="10">
        <v>0</v>
      </c>
      <c r="N121" s="10">
        <v>5.9071729957805905</v>
      </c>
      <c r="O121" s="10">
        <v>19.362041832867579</v>
      </c>
      <c r="P121" s="10">
        <v>0</v>
      </c>
      <c r="Q121" s="10">
        <v>0</v>
      </c>
      <c r="R121" s="10">
        <v>0</v>
      </c>
      <c r="S121" s="10">
        <v>1.50756628063784</v>
      </c>
      <c r="T121" s="10">
        <v>22.521713040950839</v>
      </c>
      <c r="U121" s="10">
        <v>0.16920960501401902</v>
      </c>
      <c r="V121" s="10">
        <v>7.9365079365079361E-2</v>
      </c>
      <c r="W121" s="10">
        <v>9.8528428093645477</v>
      </c>
      <c r="X121" s="10">
        <v>1.0644034164437925E-2</v>
      </c>
      <c r="Y121" s="10">
        <v>0.38507265521796563</v>
      </c>
      <c r="Z121" s="10">
        <v>3.8402457757296467E-4</v>
      </c>
      <c r="AA121" s="10">
        <v>0.81112398609501735</v>
      </c>
      <c r="AB121" s="10">
        <v>0</v>
      </c>
      <c r="AC121" s="10">
        <v>0.98042769119246098</v>
      </c>
      <c r="AD121" s="10">
        <v>4.1961923750388893E-4</v>
      </c>
      <c r="AE121" s="10">
        <v>0</v>
      </c>
      <c r="AF121" s="10">
        <v>0</v>
      </c>
      <c r="AG121" s="10">
        <v>0</v>
      </c>
      <c r="AH121" s="10">
        <v>0</v>
      </c>
      <c r="AI121" s="10">
        <v>6.9484936831875607E-2</v>
      </c>
      <c r="AJ121" s="10">
        <v>0.55283724091063535</v>
      </c>
      <c r="AK121" s="10">
        <v>4.686987872828581E-2</v>
      </c>
      <c r="AL121" s="10">
        <v>87.648499072786294</v>
      </c>
    </row>
    <row r="122" spans="1:38" ht="15">
      <c r="B122" t="s">
        <v>129</v>
      </c>
      <c r="C122" s="10">
        <v>3349.9046675790755</v>
      </c>
      <c r="D122" s="10">
        <v>172.89110250482628</v>
      </c>
      <c r="E122" s="10">
        <v>1129.4980264715425</v>
      </c>
      <c r="F122" s="10">
        <v>12.917054114407536</v>
      </c>
      <c r="G122" s="10">
        <v>0</v>
      </c>
      <c r="H122" s="10">
        <v>126.11845865828498</v>
      </c>
      <c r="I122" s="10">
        <v>24.742912701942938</v>
      </c>
      <c r="J122" s="10">
        <v>19.903854263304378</v>
      </c>
      <c r="K122" s="10">
        <v>26.132404181184668</v>
      </c>
      <c r="L122" s="10">
        <v>98.141695702671313</v>
      </c>
      <c r="M122" s="10">
        <v>46.205983183269218</v>
      </c>
      <c r="N122" s="10">
        <v>100</v>
      </c>
      <c r="O122" s="10">
        <v>990.65408195609803</v>
      </c>
      <c r="P122" s="10">
        <v>903.79118909548333</v>
      </c>
      <c r="Q122" s="10">
        <v>887.15190511392245</v>
      </c>
      <c r="R122" s="10">
        <v>71617886.815419316</v>
      </c>
      <c r="S122" s="10">
        <v>11.667561179690443</v>
      </c>
      <c r="T122" s="10">
        <v>80.785741972470504</v>
      </c>
      <c r="U122" s="10">
        <v>24.441215214556575</v>
      </c>
      <c r="V122" s="10">
        <v>7.4897959183673466</v>
      </c>
      <c r="W122" s="10">
        <v>213.41176470588235</v>
      </c>
      <c r="X122" s="10">
        <v>0.57087126137841349</v>
      </c>
      <c r="Y122" s="10">
        <v>40.090909090909093</v>
      </c>
      <c r="Z122" s="10">
        <v>1.1622895622895624</v>
      </c>
      <c r="AA122" s="10">
        <v>100</v>
      </c>
      <c r="AB122" s="10">
        <v>0</v>
      </c>
      <c r="AC122" s="10">
        <v>1669</v>
      </c>
      <c r="AD122" s="10">
        <v>0.11325028312570781</v>
      </c>
      <c r="AE122" s="10">
        <v>0</v>
      </c>
      <c r="AF122" s="10">
        <v>0</v>
      </c>
      <c r="AG122" s="10">
        <v>0</v>
      </c>
      <c r="AH122" s="10">
        <v>0</v>
      </c>
      <c r="AI122" s="10">
        <v>0.42583732057416268</v>
      </c>
      <c r="AJ122" s="10">
        <v>2.7848232848232848</v>
      </c>
      <c r="AK122" s="10">
        <v>0.46343631918204048</v>
      </c>
      <c r="AL122" s="10">
        <v>97.484677753167105</v>
      </c>
    </row>
    <row r="123" spans="1:38" ht="15">
      <c r="B123" t="s">
        <v>130</v>
      </c>
      <c r="C123" s="10">
        <v>1318.3530022864734</v>
      </c>
      <c r="D123" s="10">
        <v>84.012115936359791</v>
      </c>
      <c r="E123" s="10">
        <v>300.40557653278012</v>
      </c>
      <c r="F123" s="10">
        <v>4.3051769673506843</v>
      </c>
      <c r="G123" s="10" t="e">
        <v>#DIV/0!</v>
      </c>
      <c r="H123" s="10">
        <v>37.854286806814812</v>
      </c>
      <c r="I123" s="10">
        <v>7.4788505044539084</v>
      </c>
      <c r="J123" s="10">
        <v>6.8556795813187286</v>
      </c>
      <c r="K123" s="10">
        <v>4.4255023558391997</v>
      </c>
      <c r="L123" s="10">
        <v>11.613397559421905</v>
      </c>
      <c r="M123" s="10">
        <v>10.024963754841878</v>
      </c>
      <c r="N123" s="10">
        <v>41.342641401180167</v>
      </c>
      <c r="O123" s="10">
        <v>142.89092424697913</v>
      </c>
      <c r="P123" s="10">
        <v>125.33418070847758</v>
      </c>
      <c r="Q123" s="10">
        <v>117.1125441047927</v>
      </c>
      <c r="R123" s="10">
        <v>24466601.966902535</v>
      </c>
      <c r="S123" s="10">
        <v>4.1202908540469219</v>
      </c>
      <c r="T123" s="10">
        <v>42.396944062422691</v>
      </c>
      <c r="U123" s="10">
        <v>6.2223711883206843</v>
      </c>
      <c r="V123" s="10">
        <v>1.9012414752448279</v>
      </c>
      <c r="W123" s="10">
        <v>56.594998259807234</v>
      </c>
      <c r="X123" s="10">
        <v>7.7453891364819394E-2</v>
      </c>
      <c r="Y123" s="10">
        <v>3.5367584003353421</v>
      </c>
      <c r="Z123" s="10">
        <v>0.2478044205123725</v>
      </c>
      <c r="AA123" s="10">
        <v>83.377684561208</v>
      </c>
      <c r="AB123" s="10" t="e">
        <v>#DIV/0!</v>
      </c>
      <c r="AC123" s="10">
        <v>74.547999586692328</v>
      </c>
      <c r="AD123" s="10">
        <v>2.8015641842523396E-2</v>
      </c>
      <c r="AE123" s="10" t="e">
        <v>#DIV/0!</v>
      </c>
      <c r="AF123" s="10" t="e">
        <v>#DIV/0!</v>
      </c>
      <c r="AG123" s="10" t="e">
        <v>#DIV/0!</v>
      </c>
      <c r="AH123" s="10" t="e">
        <v>#DIV/0!</v>
      </c>
      <c r="AI123" s="10">
        <v>0.21797740215021497</v>
      </c>
      <c r="AJ123" s="10">
        <v>1.2291714189414664</v>
      </c>
      <c r="AK123" s="10">
        <v>0.19196321194631938</v>
      </c>
      <c r="AL123" s="10">
        <v>92.226975404392931</v>
      </c>
    </row>
    <row r="124" spans="1:38" ht="15">
      <c r="B124" t="s">
        <v>132</v>
      </c>
      <c r="C124" s="8">
        <v>0</v>
      </c>
      <c r="D124" s="8">
        <v>0</v>
      </c>
      <c r="E124" s="8">
        <v>0</v>
      </c>
      <c r="F124" s="8">
        <v>0</v>
      </c>
      <c r="G124" s="8">
        <v>32</v>
      </c>
      <c r="H124" s="8">
        <v>0</v>
      </c>
      <c r="I124" s="8">
        <v>3</v>
      </c>
      <c r="J124" s="8">
        <v>3</v>
      </c>
      <c r="K124" s="8">
        <v>1</v>
      </c>
      <c r="L124" s="8">
        <v>6</v>
      </c>
      <c r="M124" s="8">
        <v>6</v>
      </c>
      <c r="N124" s="8">
        <v>4</v>
      </c>
      <c r="O124" s="8">
        <v>0</v>
      </c>
      <c r="P124" s="8">
        <v>0</v>
      </c>
      <c r="Q124" s="8">
        <v>0</v>
      </c>
      <c r="R124" s="8">
        <v>0</v>
      </c>
      <c r="S124" s="8">
        <v>0</v>
      </c>
      <c r="T124" s="8">
        <v>0</v>
      </c>
      <c r="U124" s="8">
        <v>0</v>
      </c>
      <c r="V124" s="8">
        <v>0</v>
      </c>
      <c r="W124" s="8">
        <v>0</v>
      </c>
      <c r="X124" s="8">
        <v>0</v>
      </c>
      <c r="Y124" s="8">
        <v>0</v>
      </c>
      <c r="Z124" s="8">
        <v>0</v>
      </c>
      <c r="AA124" s="8">
        <v>0</v>
      </c>
      <c r="AB124" s="8">
        <v>32</v>
      </c>
      <c r="AC124" s="8">
        <v>0</v>
      </c>
      <c r="AD124" s="8">
        <v>0</v>
      </c>
      <c r="AE124" s="8">
        <v>32</v>
      </c>
      <c r="AF124" s="8">
        <v>32</v>
      </c>
      <c r="AG124" s="8">
        <v>32</v>
      </c>
      <c r="AH124" s="8">
        <v>32</v>
      </c>
      <c r="AI124" s="8">
        <v>0</v>
      </c>
      <c r="AJ124" s="8">
        <v>0</v>
      </c>
      <c r="AK124" s="8">
        <v>0</v>
      </c>
      <c r="AL124" s="8">
        <v>0</v>
      </c>
    </row>
    <row r="125" spans="1:38" ht="15">
      <c r="B125" t="s">
        <v>131</v>
      </c>
      <c r="C125" s="11">
        <v>0</v>
      </c>
      <c r="D125" s="11">
        <v>0</v>
      </c>
      <c r="E125" s="11">
        <v>0</v>
      </c>
      <c r="F125" s="11">
        <v>0</v>
      </c>
      <c r="G125" s="11">
        <v>1</v>
      </c>
      <c r="H125" s="11">
        <v>0</v>
      </c>
      <c r="I125" s="11">
        <v>9.375E-2</v>
      </c>
      <c r="J125" s="11">
        <v>9.375E-2</v>
      </c>
      <c r="K125" s="11">
        <v>3.125E-2</v>
      </c>
      <c r="L125" s="11">
        <v>0.1875</v>
      </c>
      <c r="M125" s="11">
        <v>0.1875</v>
      </c>
      <c r="N125" s="11">
        <v>0.125</v>
      </c>
      <c r="O125" s="11">
        <v>0</v>
      </c>
      <c r="P125" s="11">
        <v>0</v>
      </c>
      <c r="Q125" s="11">
        <v>0</v>
      </c>
      <c r="R125" s="11">
        <v>0</v>
      </c>
      <c r="S125" s="11">
        <v>0</v>
      </c>
      <c r="T125" s="11">
        <v>0</v>
      </c>
      <c r="U125" s="11">
        <v>0</v>
      </c>
      <c r="V125" s="11">
        <v>0</v>
      </c>
      <c r="W125" s="11">
        <v>0</v>
      </c>
      <c r="X125" s="11">
        <v>0</v>
      </c>
      <c r="Y125" s="11">
        <v>0</v>
      </c>
      <c r="Z125" s="11">
        <v>0</v>
      </c>
      <c r="AA125" s="11">
        <v>0</v>
      </c>
      <c r="AB125" s="11">
        <v>1</v>
      </c>
      <c r="AC125" s="11">
        <v>0</v>
      </c>
      <c r="AD125" s="11">
        <v>0</v>
      </c>
      <c r="AE125" s="11">
        <v>1</v>
      </c>
      <c r="AF125" s="11">
        <v>1</v>
      </c>
      <c r="AG125" s="11">
        <v>1</v>
      </c>
      <c r="AH125" s="11">
        <v>1</v>
      </c>
      <c r="AI125" s="11">
        <v>0</v>
      </c>
      <c r="AJ125" s="11">
        <v>0</v>
      </c>
      <c r="AK125" s="11">
        <v>0</v>
      </c>
      <c r="AL125" s="11">
        <v>0</v>
      </c>
    </row>
    <row r="126" spans="1:38" ht="15">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ht="15">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sheetData>
  <pageMargins left="0.75" right="0.75" top="1" bottom="1" header="0.5" footer="0.5"/>
  <pageSetup orientation="portrait"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8"/>
  <sheetViews>
    <sheetView workbookViewId="0">
      <selection activeCell="F8" sqref="F8"/>
    </sheetView>
  </sheetViews>
  <sheetFormatPr baseColWidth="10" defaultRowHeight="15"/>
  <cols>
    <col min="3" max="3" width="14.28515625" customWidth="1"/>
  </cols>
  <sheetData>
    <row r="1" spans="1:39" ht="153">
      <c r="D1" s="23" t="s">
        <v>118</v>
      </c>
      <c r="E1" s="23" t="s">
        <v>120</v>
      </c>
      <c r="F1" s="23" t="s">
        <v>203</v>
      </c>
      <c r="G1" s="23" t="s">
        <v>122</v>
      </c>
      <c r="H1" s="23" t="s">
        <v>123</v>
      </c>
      <c r="I1" s="23" t="s">
        <v>124</v>
      </c>
      <c r="J1" s="23" t="s">
        <v>126</v>
      </c>
      <c r="K1" s="23" t="s">
        <v>127</v>
      </c>
      <c r="L1" s="23" t="s">
        <v>133</v>
      </c>
      <c r="M1" s="23" t="s">
        <v>134</v>
      </c>
      <c r="N1" s="23" t="s">
        <v>135</v>
      </c>
      <c r="O1" s="23" t="s">
        <v>204</v>
      </c>
      <c r="P1" s="23" t="s">
        <v>137</v>
      </c>
      <c r="Q1" s="23" t="s">
        <v>140</v>
      </c>
      <c r="R1" s="23" t="s">
        <v>144</v>
      </c>
      <c r="S1" s="38" t="s">
        <v>205</v>
      </c>
      <c r="T1" s="23" t="s">
        <v>146</v>
      </c>
      <c r="U1" s="23" t="s">
        <v>150</v>
      </c>
      <c r="V1" s="23" t="s">
        <v>151</v>
      </c>
      <c r="W1" s="23" t="s">
        <v>153</v>
      </c>
      <c r="X1" s="23" t="s">
        <v>154</v>
      </c>
      <c r="Y1" s="23" t="s">
        <v>206</v>
      </c>
      <c r="Z1" s="23" t="s">
        <v>156</v>
      </c>
      <c r="AA1" s="23" t="s">
        <v>160</v>
      </c>
      <c r="AB1" s="23" t="s">
        <v>161</v>
      </c>
      <c r="AC1" s="23" t="s">
        <v>162</v>
      </c>
      <c r="AD1" s="23" t="s">
        <v>163</v>
      </c>
      <c r="AE1" s="23" t="s">
        <v>165</v>
      </c>
      <c r="AF1" s="23" t="s">
        <v>166</v>
      </c>
      <c r="AG1" s="23" t="s">
        <v>167</v>
      </c>
      <c r="AH1" s="23" t="s">
        <v>168</v>
      </c>
      <c r="AI1" s="23" t="s">
        <v>169</v>
      </c>
      <c r="AJ1" s="23" t="s">
        <v>170</v>
      </c>
      <c r="AK1" s="23" t="s">
        <v>171</v>
      </c>
      <c r="AL1" s="23" t="s">
        <v>172</v>
      </c>
      <c r="AM1" s="23" t="s">
        <v>173</v>
      </c>
    </row>
    <row r="2" spans="1:39" ht="30">
      <c r="A2" t="s">
        <v>308</v>
      </c>
      <c r="B2" t="s">
        <v>310</v>
      </c>
      <c r="C2" t="s">
        <v>309</v>
      </c>
      <c r="D2" s="35" t="s">
        <v>306</v>
      </c>
      <c r="E2" s="35" t="s">
        <v>307</v>
      </c>
      <c r="F2" s="35" t="s">
        <v>315</v>
      </c>
      <c r="G2" s="35" t="s">
        <v>316</v>
      </c>
      <c r="H2" s="35" t="s">
        <v>347</v>
      </c>
      <c r="I2" s="35" t="s">
        <v>317</v>
      </c>
      <c r="J2" s="35" t="s">
        <v>318</v>
      </c>
      <c r="K2" s="35" t="s">
        <v>319</v>
      </c>
      <c r="L2" s="35" t="s">
        <v>320</v>
      </c>
      <c r="M2" s="35" t="s">
        <v>321</v>
      </c>
      <c r="N2" s="35" t="s">
        <v>322</v>
      </c>
      <c r="O2" s="35" t="s">
        <v>323</v>
      </c>
      <c r="P2" s="35" t="s">
        <v>324</v>
      </c>
      <c r="Q2" s="35" t="s">
        <v>325</v>
      </c>
      <c r="R2" s="35" t="s">
        <v>326</v>
      </c>
      <c r="S2" s="35" t="s">
        <v>327</v>
      </c>
      <c r="T2" s="35" t="s">
        <v>328</v>
      </c>
      <c r="U2" s="35" t="s">
        <v>329</v>
      </c>
      <c r="V2" s="35" t="s">
        <v>330</v>
      </c>
      <c r="W2" s="35" t="s">
        <v>331</v>
      </c>
      <c r="X2" s="35" t="s">
        <v>332</v>
      </c>
      <c r="Y2" s="35" t="s">
        <v>333</v>
      </c>
      <c r="Z2" s="35" t="s">
        <v>334</v>
      </c>
      <c r="AA2" s="35" t="s">
        <v>335</v>
      </c>
      <c r="AB2" s="35" t="s">
        <v>336</v>
      </c>
      <c r="AC2" s="35" t="s">
        <v>337</v>
      </c>
      <c r="AD2" s="35" t="s">
        <v>338</v>
      </c>
      <c r="AE2" s="35" t="s">
        <v>339</v>
      </c>
      <c r="AF2" s="35" t="s">
        <v>302</v>
      </c>
      <c r="AG2" s="35" t="s">
        <v>340</v>
      </c>
      <c r="AH2" s="35" t="s">
        <v>341</v>
      </c>
      <c r="AI2" s="35" t="s">
        <v>342</v>
      </c>
      <c r="AJ2" s="35" t="s">
        <v>343</v>
      </c>
      <c r="AK2" s="35" t="s">
        <v>344</v>
      </c>
      <c r="AL2" s="35" t="s">
        <v>345</v>
      </c>
      <c r="AM2" s="35" t="s">
        <v>346</v>
      </c>
    </row>
    <row r="3" spans="1:39">
      <c r="A3">
        <v>2014</v>
      </c>
      <c r="B3" s="20" t="s">
        <v>207</v>
      </c>
      <c r="C3" s="2" t="s">
        <v>55</v>
      </c>
      <c r="D3">
        <v>1392.9158935546875</v>
      </c>
      <c r="E3">
        <v>56.138271331787109</v>
      </c>
      <c r="F3">
        <v>220.83662414550781</v>
      </c>
      <c r="G3">
        <v>1.9963823556900024</v>
      </c>
      <c r="H3">
        <v>12</v>
      </c>
      <c r="I3">
        <v>47.913177490234375</v>
      </c>
      <c r="J3">
        <v>6.6279892921447754</v>
      </c>
      <c r="K3">
        <v>4.769566934555769</v>
      </c>
      <c r="L3">
        <v>5.4591428488492966</v>
      </c>
      <c r="M3">
        <v>13.159407302737236</v>
      </c>
      <c r="N3">
        <v>18.286861419677734</v>
      </c>
      <c r="O3">
        <v>69.269996643066406</v>
      </c>
      <c r="P3">
        <v>33.778789520263672</v>
      </c>
      <c r="Q3">
        <v>33.778789520263672</v>
      </c>
      <c r="R3">
        <v>10.301332473754883</v>
      </c>
      <c r="S3">
        <v>191.6527099609375</v>
      </c>
      <c r="T3">
        <v>3.0345010757446289</v>
      </c>
      <c r="U3">
        <v>33.61907958984375</v>
      </c>
      <c r="V3">
        <v>18.366718292236328</v>
      </c>
      <c r="W3">
        <v>6.0526313781738281</v>
      </c>
      <c r="X3">
        <v>62.131580352783203</v>
      </c>
      <c r="Y3">
        <v>0.13535515964031219</v>
      </c>
      <c r="Z3">
        <v>2.1629526615142822</v>
      </c>
      <c r="AA3">
        <v>0.28396651148796082</v>
      </c>
      <c r="AB3">
        <v>97.165534973144531</v>
      </c>
      <c r="AC3">
        <v>4.9247212707996368</v>
      </c>
      <c r="AD3">
        <v>1.2975496053695679</v>
      </c>
      <c r="AE3">
        <v>79.316543579101563</v>
      </c>
      <c r="AF3">
        <v>5.8528637886047363</v>
      </c>
      <c r="AG3">
        <v>32.183906555175781</v>
      </c>
      <c r="AH3">
        <v>63.556339263916016</v>
      </c>
      <c r="AI3">
        <v>1.5498865842819214</v>
      </c>
      <c r="AJ3">
        <v>0.27924790978431702</v>
      </c>
      <c r="AK3">
        <v>0.94777160882949829</v>
      </c>
      <c r="AL3">
        <v>0.2946363091468811</v>
      </c>
      <c r="AM3">
        <v>92.900001525878906</v>
      </c>
    </row>
    <row r="4" spans="1:39">
      <c r="A4">
        <v>2014</v>
      </c>
      <c r="B4" s="20" t="s">
        <v>208</v>
      </c>
      <c r="C4" s="2" t="s">
        <v>57</v>
      </c>
      <c r="D4">
        <v>3076.79833984375</v>
      </c>
      <c r="E4">
        <v>83.405311584472656</v>
      </c>
      <c r="F4">
        <v>348.83856201171875</v>
      </c>
      <c r="G4">
        <v>1.5675466060638428</v>
      </c>
      <c r="H4">
        <v>35.849056243896484</v>
      </c>
      <c r="I4">
        <v>30.019996643066406</v>
      </c>
      <c r="J4">
        <v>5.087132453918457</v>
      </c>
      <c r="K4">
        <v>1.6662629786878824</v>
      </c>
      <c r="L4">
        <v>0.11625090701272711</v>
      </c>
      <c r="M4">
        <v>3.1387745402753353</v>
      </c>
      <c r="N4">
        <v>9.582737922668457</v>
      </c>
      <c r="O4">
        <v>97.550003051757813</v>
      </c>
      <c r="P4">
        <v>19.342933654785156</v>
      </c>
      <c r="Q4">
        <v>18.337337493896484</v>
      </c>
      <c r="R4">
        <v>17.183860778808594</v>
      </c>
      <c r="S4">
        <v>242.24874877929688</v>
      </c>
      <c r="T4">
        <v>2.839329719543457</v>
      </c>
      <c r="U4">
        <v>39.957649230957031</v>
      </c>
      <c r="V4">
        <v>12.806560516357422</v>
      </c>
      <c r="W4">
        <v>4.5104165077209473</v>
      </c>
      <c r="X4">
        <v>156.15625</v>
      </c>
      <c r="Y4">
        <v>0.14410404860973358</v>
      </c>
      <c r="Z4">
        <v>0.76041281223297119</v>
      </c>
      <c r="AA4">
        <v>5.7647634297609329E-2</v>
      </c>
      <c r="AB4">
        <v>99.575820922851563</v>
      </c>
      <c r="AC4">
        <v>0.9096633642911911</v>
      </c>
      <c r="AD4">
        <v>19.130990982055664</v>
      </c>
      <c r="AE4">
        <v>5.2493877410888672</v>
      </c>
      <c r="AF4">
        <v>11.839032173156738</v>
      </c>
      <c r="AG4">
        <v>119.17211151123047</v>
      </c>
      <c r="AH4">
        <v>40.114208221435547</v>
      </c>
      <c r="AI4">
        <v>4.3149523735046387</v>
      </c>
      <c r="AJ4">
        <v>0.10773797333240509</v>
      </c>
      <c r="AK4">
        <v>1.1195439100265503</v>
      </c>
      <c r="AL4">
        <v>9.6233807504177094E-2</v>
      </c>
      <c r="AM4">
        <v>90.300003051757813</v>
      </c>
    </row>
    <row r="5" spans="1:39">
      <c r="A5">
        <v>2014</v>
      </c>
      <c r="B5" s="20" t="s">
        <v>209</v>
      </c>
      <c r="C5" s="2" t="s">
        <v>58</v>
      </c>
      <c r="D5">
        <v>3208.037841796875</v>
      </c>
      <c r="E5">
        <v>131.02272033691406</v>
      </c>
      <c r="F5">
        <v>254.04368591308594</v>
      </c>
      <c r="G5">
        <v>7.379601001739502</v>
      </c>
      <c r="H5">
        <v>26.415094375610352</v>
      </c>
      <c r="I5">
        <v>114.59266662597656</v>
      </c>
      <c r="J5">
        <v>15.316152572631836</v>
      </c>
      <c r="K5">
        <v>4.796790424734354</v>
      </c>
      <c r="L5">
        <v>3.0088957864791155</v>
      </c>
      <c r="M5">
        <v>14.564800076186657</v>
      </c>
      <c r="N5">
        <v>46.505409240722656</v>
      </c>
      <c r="O5">
        <v>3.7300000190734863</v>
      </c>
      <c r="P5">
        <v>70.872016906738281</v>
      </c>
      <c r="Q5">
        <v>33.695537567138672</v>
      </c>
      <c r="R5">
        <v>30.910781860351563</v>
      </c>
      <c r="S5">
        <v>236.50335693359375</v>
      </c>
      <c r="T5">
        <v>5.2910346984863281</v>
      </c>
      <c r="U5">
        <v>58.897567749023438</v>
      </c>
      <c r="V5">
        <v>10.721306800842285</v>
      </c>
      <c r="W5">
        <v>2.0263156890869141</v>
      </c>
      <c r="X5">
        <v>30.421052932739258</v>
      </c>
      <c r="Y5">
        <v>4.9367953091859818E-2</v>
      </c>
      <c r="Z5" t="s">
        <v>56</v>
      </c>
      <c r="AA5" t="s">
        <v>56</v>
      </c>
      <c r="AB5" t="s">
        <v>56</v>
      </c>
      <c r="AC5" t="s">
        <v>56</v>
      </c>
      <c r="AD5" t="s">
        <v>56</v>
      </c>
      <c r="AE5">
        <v>57.318653106689453</v>
      </c>
      <c r="AF5">
        <v>7.3177814483642578</v>
      </c>
      <c r="AG5">
        <v>170.10308837890625</v>
      </c>
      <c r="AH5">
        <v>50.130546569824219</v>
      </c>
      <c r="AI5">
        <v>0.76949155330657959</v>
      </c>
      <c r="AJ5">
        <v>0.32416880130767822</v>
      </c>
      <c r="AK5">
        <v>1.1534526348114014</v>
      </c>
      <c r="AL5">
        <v>0.28104212880134583</v>
      </c>
      <c r="AM5">
        <v>88.400001525878906</v>
      </c>
    </row>
    <row r="6" spans="1:39">
      <c r="A6">
        <v>2014</v>
      </c>
      <c r="B6" s="20" t="s">
        <v>210</v>
      </c>
      <c r="C6" s="2" t="s">
        <v>59</v>
      </c>
      <c r="D6">
        <v>201.63609313964844</v>
      </c>
      <c r="E6">
        <v>79.291259765625</v>
      </c>
      <c r="F6">
        <v>276.92782592773438</v>
      </c>
      <c r="G6">
        <v>7.270258903503418</v>
      </c>
      <c r="H6">
        <v>14.0625</v>
      </c>
      <c r="I6">
        <v>45.439121246337891</v>
      </c>
      <c r="J6">
        <v>9.7694110870361328</v>
      </c>
      <c r="K6">
        <v>49.710981547832489</v>
      </c>
      <c r="L6">
        <v>34.104045480489731</v>
      </c>
      <c r="M6">
        <v>90.173408389091492</v>
      </c>
      <c r="N6">
        <v>17.721256256103516</v>
      </c>
      <c r="O6" t="s">
        <v>56</v>
      </c>
      <c r="P6">
        <v>138.93011474609375</v>
      </c>
      <c r="Q6">
        <v>124.16239166259766</v>
      </c>
      <c r="R6">
        <v>122.45842742919922</v>
      </c>
      <c r="S6">
        <v>264.81466674804688</v>
      </c>
      <c r="T6">
        <v>10.223801612854004</v>
      </c>
      <c r="U6">
        <v>56.230911254882813</v>
      </c>
      <c r="V6">
        <v>26.809080123901367</v>
      </c>
      <c r="W6">
        <v>2.6222221851348877</v>
      </c>
      <c r="X6">
        <v>26.788888931274414</v>
      </c>
      <c r="Y6">
        <v>1.3583098649978638</v>
      </c>
      <c r="Z6" t="s">
        <v>56</v>
      </c>
      <c r="AA6" t="s">
        <v>56</v>
      </c>
      <c r="AB6" t="s">
        <v>56</v>
      </c>
      <c r="AC6" t="s">
        <v>56</v>
      </c>
      <c r="AD6" t="s">
        <v>56</v>
      </c>
      <c r="AE6" t="s">
        <v>56</v>
      </c>
      <c r="AF6">
        <v>71.275169372558594</v>
      </c>
      <c r="AG6">
        <v>48.965518951416016</v>
      </c>
      <c r="AH6">
        <v>47.327709197998047</v>
      </c>
      <c r="AI6" t="s">
        <v>56</v>
      </c>
      <c r="AJ6">
        <v>0.15316902101039886</v>
      </c>
      <c r="AK6">
        <v>0.93192487955093384</v>
      </c>
      <c r="AL6">
        <v>0.16435767710208893</v>
      </c>
      <c r="AM6">
        <v>89.199996948242188</v>
      </c>
    </row>
    <row r="7" spans="1:39">
      <c r="A7">
        <v>2014</v>
      </c>
      <c r="B7" s="20" t="s">
        <v>211</v>
      </c>
      <c r="C7" s="2" t="s">
        <v>60</v>
      </c>
      <c r="D7">
        <v>1663.39794921875</v>
      </c>
      <c r="E7">
        <v>69.824378967285156</v>
      </c>
      <c r="F7">
        <v>238.28793334960938</v>
      </c>
      <c r="G7">
        <v>4.5673031806945801</v>
      </c>
      <c r="H7">
        <v>16.666666030883789</v>
      </c>
      <c r="I7">
        <v>45.949836730957031</v>
      </c>
      <c r="J7">
        <v>8.9616022109985352</v>
      </c>
      <c r="K7">
        <v>5.391677375882864</v>
      </c>
      <c r="L7">
        <v>2.6646126061677933</v>
      </c>
      <c r="M7">
        <v>9.9298460409045219</v>
      </c>
      <c r="N7">
        <v>16.504571914672852</v>
      </c>
      <c r="O7">
        <v>66.199996948242188</v>
      </c>
      <c r="P7">
        <v>44.427402496337891</v>
      </c>
      <c r="Q7">
        <v>30.448688507080078</v>
      </c>
      <c r="R7">
        <v>28.511043548583984</v>
      </c>
      <c r="S7">
        <v>143.7137451171875</v>
      </c>
      <c r="T7">
        <v>2.8372640609741211</v>
      </c>
      <c r="U7">
        <v>30.517889022827148</v>
      </c>
      <c r="V7">
        <v>9.8958234786987305</v>
      </c>
      <c r="W7">
        <v>3.4878048896789551</v>
      </c>
      <c r="X7">
        <v>40.536586761474609</v>
      </c>
      <c r="Y7">
        <v>6.9657787680625916E-2</v>
      </c>
      <c r="Z7">
        <v>1.1831137351691723E-2</v>
      </c>
      <c r="AA7">
        <v>27.045454025268555</v>
      </c>
      <c r="AB7">
        <v>8.403361588716507E-2</v>
      </c>
      <c r="AC7">
        <v>2.0817285985685885E-3</v>
      </c>
      <c r="AD7" t="s">
        <v>56</v>
      </c>
      <c r="AE7">
        <v>41.162227630615234</v>
      </c>
      <c r="AF7">
        <v>6.6374945640563965</v>
      </c>
      <c r="AG7">
        <v>15.449735641479492</v>
      </c>
      <c r="AH7">
        <v>33.371734619140625</v>
      </c>
      <c r="AI7">
        <v>0.48991596698760986</v>
      </c>
      <c r="AJ7">
        <v>0.12547792494297028</v>
      </c>
      <c r="AK7">
        <v>0.91379910707473755</v>
      </c>
      <c r="AL7">
        <v>0.137314572930336</v>
      </c>
      <c r="AM7">
        <v>89.699996948242188</v>
      </c>
    </row>
    <row r="8" spans="1:39">
      <c r="A8">
        <v>2014</v>
      </c>
      <c r="B8" s="20" t="s">
        <v>212</v>
      </c>
      <c r="C8" s="2" t="s">
        <v>61</v>
      </c>
      <c r="D8">
        <v>1656.89208984375</v>
      </c>
      <c r="E8">
        <v>164.25715637207031</v>
      </c>
      <c r="F8">
        <v>270.08941650390625</v>
      </c>
      <c r="G8">
        <v>5.8714413642883301</v>
      </c>
      <c r="H8">
        <v>19.512195587158203</v>
      </c>
      <c r="I8">
        <v>54.991058349609375</v>
      </c>
      <c r="J8">
        <v>6.1578531265258789</v>
      </c>
      <c r="K8">
        <v>3.8056464400142431</v>
      </c>
      <c r="L8" t="s">
        <v>56</v>
      </c>
      <c r="M8" t="s">
        <v>56</v>
      </c>
      <c r="N8">
        <v>0</v>
      </c>
      <c r="O8">
        <v>11.069999694824219</v>
      </c>
      <c r="P8">
        <v>107.40441131591797</v>
      </c>
      <c r="Q8">
        <v>89.074058532714844</v>
      </c>
      <c r="R8">
        <v>86.209945678710938</v>
      </c>
      <c r="S8">
        <v>225.07276916503906</v>
      </c>
      <c r="T8">
        <v>5.5850296020507813</v>
      </c>
      <c r="U8">
        <v>41.243293762207031</v>
      </c>
      <c r="V8">
        <v>9.4515886306762695</v>
      </c>
      <c r="W8">
        <v>1.692307710647583</v>
      </c>
      <c r="X8">
        <v>100.41025543212891</v>
      </c>
      <c r="Y8">
        <v>0.33846154808998108</v>
      </c>
      <c r="Z8">
        <v>2.2441260814666748</v>
      </c>
      <c r="AA8" t="s">
        <v>56</v>
      </c>
      <c r="AB8" t="s">
        <v>56</v>
      </c>
      <c r="AC8" t="s">
        <v>56</v>
      </c>
      <c r="AD8" t="s">
        <v>56</v>
      </c>
      <c r="AE8" t="s">
        <v>56</v>
      </c>
      <c r="AF8">
        <v>22.144329071044922</v>
      </c>
      <c r="AG8">
        <v>21.594684600830078</v>
      </c>
      <c r="AH8">
        <v>60.585041046142578</v>
      </c>
      <c r="AI8" t="s">
        <v>56</v>
      </c>
      <c r="AJ8">
        <v>0.48744291067123413</v>
      </c>
      <c r="AK8">
        <v>4.1244292259216309</v>
      </c>
      <c r="AL8">
        <v>0.11818433552980423</v>
      </c>
      <c r="AM8">
        <v>90.300003051757813</v>
      </c>
    </row>
    <row r="9" spans="1:39">
      <c r="A9">
        <v>2014</v>
      </c>
      <c r="B9" s="20" t="s">
        <v>213</v>
      </c>
      <c r="C9" s="2" t="s">
        <v>62</v>
      </c>
      <c r="D9">
        <v>473.02444458007813</v>
      </c>
      <c r="E9">
        <v>68.975814819335938</v>
      </c>
      <c r="F9">
        <v>209.00628662109375</v>
      </c>
      <c r="G9">
        <v>7.8332772254943848</v>
      </c>
      <c r="H9">
        <v>12.967580795288086</v>
      </c>
      <c r="I9">
        <v>43.249065399169922</v>
      </c>
      <c r="J9">
        <v>14.260080337524414</v>
      </c>
      <c r="K9">
        <v>30.797788873314857</v>
      </c>
      <c r="L9">
        <v>11.981605552136898</v>
      </c>
      <c r="M9">
        <v>29.152428731322289</v>
      </c>
      <c r="N9">
        <v>13.49824047088623</v>
      </c>
      <c r="O9">
        <v>41.700000762939453</v>
      </c>
      <c r="P9">
        <v>158.46270751953125</v>
      </c>
      <c r="Q9">
        <v>124.43385314941406</v>
      </c>
      <c r="R9">
        <v>112.10767364501953</v>
      </c>
      <c r="S9">
        <v>150.43894958496094</v>
      </c>
      <c r="T9">
        <v>3.9068713188171387</v>
      </c>
      <c r="U9">
        <v>29.496879577636719</v>
      </c>
      <c r="V9">
        <v>11.271324157714844</v>
      </c>
      <c r="W9">
        <v>2.8849999904632568</v>
      </c>
      <c r="X9">
        <v>30.809999465942383</v>
      </c>
      <c r="Y9">
        <v>0.28200080990791321</v>
      </c>
      <c r="Z9">
        <v>2.5295462608337402</v>
      </c>
      <c r="AA9">
        <v>0.40036138892173767</v>
      </c>
      <c r="AB9">
        <v>78.207611083984375</v>
      </c>
      <c r="AC9">
        <v>10.234991461038589</v>
      </c>
      <c r="AD9">
        <v>2.054410457611084</v>
      </c>
      <c r="AE9">
        <v>62.239166259765625</v>
      </c>
      <c r="AF9">
        <v>15.302319526672363</v>
      </c>
      <c r="AG9">
        <v>27.371273040771484</v>
      </c>
      <c r="AH9">
        <v>51.173553466796875</v>
      </c>
      <c r="AI9">
        <v>0.83784657716751099</v>
      </c>
      <c r="AJ9">
        <v>0.38696369528770447</v>
      </c>
      <c r="AK9">
        <v>1.3745874166488647</v>
      </c>
      <c r="AL9">
        <v>0.28151261806488037</v>
      </c>
      <c r="AM9">
        <v>93.099998474121094</v>
      </c>
    </row>
    <row r="10" spans="1:39">
      <c r="A10">
        <v>2014</v>
      </c>
      <c r="B10" s="20" t="s">
        <v>214</v>
      </c>
      <c r="C10" s="2" t="s">
        <v>63</v>
      </c>
      <c r="D10">
        <v>1686.6767578125</v>
      </c>
      <c r="E10">
        <v>159.35240173339844</v>
      </c>
      <c r="F10">
        <v>965.8477783203125</v>
      </c>
      <c r="G10">
        <v>3.1628453731536865</v>
      </c>
      <c r="H10">
        <v>30.434782028198242</v>
      </c>
      <c r="I10">
        <v>28.438106536865234</v>
      </c>
      <c r="J10">
        <v>18.757049560546875</v>
      </c>
      <c r="K10">
        <v>11.22707687318325</v>
      </c>
      <c r="L10">
        <v>6.5847954829223454E-2</v>
      </c>
      <c r="M10" t="s">
        <v>56</v>
      </c>
      <c r="N10">
        <v>0</v>
      </c>
      <c r="O10">
        <v>63.119998931884766</v>
      </c>
      <c r="P10">
        <v>47.360172271728516</v>
      </c>
      <c r="Q10">
        <v>39.439308166503906</v>
      </c>
      <c r="R10">
        <v>38.696727752685547</v>
      </c>
      <c r="S10">
        <v>253.70796203613281</v>
      </c>
      <c r="T10">
        <v>5.6931219100952148</v>
      </c>
      <c r="U10">
        <v>42.382129669189453</v>
      </c>
      <c r="V10">
        <v>12.733890533447266</v>
      </c>
      <c r="W10">
        <v>2.2367150783538818</v>
      </c>
      <c r="X10">
        <v>57.927536010742188</v>
      </c>
      <c r="Y10">
        <v>0.1955256313085556</v>
      </c>
      <c r="Z10">
        <v>1.2143986225128174</v>
      </c>
      <c r="AA10">
        <v>0.35684743523597717</v>
      </c>
      <c r="AB10">
        <v>73.449241638183594</v>
      </c>
      <c r="AC10">
        <v>5.6332927197217941</v>
      </c>
      <c r="AD10">
        <v>1.8968439102172852</v>
      </c>
      <c r="AE10">
        <v>71.77630615234375</v>
      </c>
      <c r="AF10">
        <v>8.7243471145629883</v>
      </c>
      <c r="AG10">
        <v>66.563308715820313</v>
      </c>
      <c r="AH10">
        <v>27.213714599609375</v>
      </c>
      <c r="AI10">
        <v>0.23288258910179138</v>
      </c>
      <c r="AJ10">
        <v>0.18686361610889435</v>
      </c>
      <c r="AK10">
        <v>0.99956977367401123</v>
      </c>
      <c r="AL10">
        <v>0.18694405257701874</v>
      </c>
      <c r="AM10">
        <v>90.599998474121094</v>
      </c>
    </row>
    <row r="11" spans="1:39">
      <c r="A11">
        <v>2014</v>
      </c>
      <c r="B11" s="20" t="s">
        <v>215</v>
      </c>
      <c r="C11" s="2" t="s">
        <v>64</v>
      </c>
      <c r="D11">
        <v>1988.094482421875</v>
      </c>
      <c r="E11">
        <v>156.73942565917969</v>
      </c>
      <c r="F11">
        <v>573.12554931640625</v>
      </c>
      <c r="G11">
        <v>2.0238950252532959</v>
      </c>
      <c r="H11">
        <v>14.44444465637207</v>
      </c>
      <c r="I11">
        <v>61.582626342773438</v>
      </c>
      <c r="J11">
        <v>12.233320236206055</v>
      </c>
      <c r="K11">
        <v>6.2396056018769741</v>
      </c>
      <c r="L11">
        <v>0.9806732414290309</v>
      </c>
      <c r="M11">
        <v>10.621093213558197</v>
      </c>
      <c r="N11">
        <v>20.823629379272461</v>
      </c>
      <c r="O11">
        <v>8.9099998474121094</v>
      </c>
      <c r="P11">
        <v>996.5321044921875</v>
      </c>
      <c r="Q11">
        <v>904.6585693359375</v>
      </c>
      <c r="R11">
        <v>886.89324951171875</v>
      </c>
      <c r="S11">
        <v>533.3951416015625</v>
      </c>
      <c r="T11">
        <v>4.1264967918395996</v>
      </c>
      <c r="U11">
        <v>75.07525634765625</v>
      </c>
      <c r="V11">
        <v>28.739307403564453</v>
      </c>
      <c r="W11">
        <v>6.9645776748657227</v>
      </c>
      <c r="X11">
        <v>69.574928283691406</v>
      </c>
      <c r="Y11">
        <v>0.14441001415252686</v>
      </c>
      <c r="Z11">
        <v>1.5373314619064331</v>
      </c>
      <c r="AA11">
        <v>0.6504778265953064</v>
      </c>
      <c r="AB11">
        <v>94.945152282714844</v>
      </c>
      <c r="AC11">
        <v>11.267419904470444</v>
      </c>
      <c r="AD11">
        <v>1.134473443031311</v>
      </c>
      <c r="AE11">
        <v>92.839515686035156</v>
      </c>
      <c r="AF11">
        <v>16.750396728515625</v>
      </c>
      <c r="AG11">
        <v>43.449638366699219</v>
      </c>
      <c r="AH11">
        <v>15.721214294433594</v>
      </c>
      <c r="AI11">
        <v>0.85966271162033081</v>
      </c>
      <c r="AJ11">
        <v>0.26219266653060913</v>
      </c>
      <c r="AK11">
        <v>1.8065235614776611</v>
      </c>
      <c r="AL11">
        <v>0.14513659477233887</v>
      </c>
      <c r="AM11">
        <v>91.599998474121094</v>
      </c>
    </row>
    <row r="12" spans="1:39">
      <c r="A12">
        <v>2014</v>
      </c>
      <c r="B12" s="20" t="s">
        <v>216</v>
      </c>
      <c r="C12" s="2" t="s">
        <v>65</v>
      </c>
      <c r="D12">
        <v>1546.086181640625</v>
      </c>
      <c r="E12">
        <v>78.163467407226563</v>
      </c>
      <c r="F12">
        <v>217.73765563964844</v>
      </c>
      <c r="G12">
        <v>12.09190559387207</v>
      </c>
      <c r="H12">
        <v>17.224880218505859</v>
      </c>
      <c r="I12">
        <v>59.591690063476563</v>
      </c>
      <c r="J12">
        <v>12.149762153625488</v>
      </c>
      <c r="K12">
        <v>7.8583993017673492</v>
      </c>
      <c r="L12">
        <v>3.8543576374650002</v>
      </c>
      <c r="M12">
        <v>23.612618446350098</v>
      </c>
      <c r="N12">
        <v>36.50714111328125</v>
      </c>
      <c r="O12" t="s">
        <v>56</v>
      </c>
      <c r="P12">
        <v>38.242820739746094</v>
      </c>
      <c r="Q12">
        <v>37.201412200927734</v>
      </c>
      <c r="R12">
        <v>35.639301300048828</v>
      </c>
      <c r="S12">
        <v>99.574134826660156</v>
      </c>
      <c r="T12">
        <v>4.2813448905944824</v>
      </c>
      <c r="U12">
        <v>29.275140762329102</v>
      </c>
      <c r="V12">
        <v>19.844610214233398</v>
      </c>
      <c r="W12">
        <v>4.6351351737976074</v>
      </c>
      <c r="X12">
        <v>32.56756591796875</v>
      </c>
      <c r="Y12">
        <v>9.0184487402439117E-2</v>
      </c>
      <c r="Z12">
        <v>3.5607762336730957</v>
      </c>
      <c r="AA12">
        <v>0.12019506841897964</v>
      </c>
      <c r="AB12">
        <v>79.236274719238281</v>
      </c>
      <c r="AC12">
        <v>1.2423754669725895</v>
      </c>
      <c r="AD12">
        <v>9.5933732986450195</v>
      </c>
      <c r="AE12">
        <v>13.155416488647461</v>
      </c>
      <c r="AF12">
        <v>13.112884521484375</v>
      </c>
      <c r="AG12">
        <v>30.596027374267578</v>
      </c>
      <c r="AH12">
        <v>67.129470825195313</v>
      </c>
      <c r="AI12">
        <v>1.8544152975082397</v>
      </c>
      <c r="AJ12">
        <v>0.19521351158618927</v>
      </c>
      <c r="AK12">
        <v>1.4101361036300659</v>
      </c>
      <c r="AL12">
        <v>0.13843594491481781</v>
      </c>
      <c r="AM12">
        <v>94</v>
      </c>
    </row>
    <row r="13" spans="1:39">
      <c r="A13">
        <v>2014</v>
      </c>
      <c r="B13" s="20" t="s">
        <v>217</v>
      </c>
      <c r="C13" s="2" t="s">
        <v>67</v>
      </c>
      <c r="D13">
        <v>1440.00341796875</v>
      </c>
      <c r="E13">
        <v>64.338935852050781</v>
      </c>
      <c r="F13">
        <v>269.98403930664063</v>
      </c>
      <c r="G13">
        <v>5.1226382255554199</v>
      </c>
      <c r="H13">
        <v>16.382251739501953</v>
      </c>
      <c r="I13">
        <v>18.549896240234375</v>
      </c>
      <c r="J13">
        <v>5.8919081687927246</v>
      </c>
      <c r="K13">
        <v>4.2514004744589329</v>
      </c>
      <c r="L13">
        <v>0.10092344746226445</v>
      </c>
      <c r="M13" t="s">
        <v>56</v>
      </c>
      <c r="O13">
        <v>30.340000152587891</v>
      </c>
      <c r="P13">
        <v>21.032539367675781</v>
      </c>
      <c r="Q13">
        <v>21.032539367675781</v>
      </c>
      <c r="R13">
        <v>13.322356224060059</v>
      </c>
      <c r="S13">
        <v>186.91905212402344</v>
      </c>
      <c r="T13">
        <v>4.5456857681274414</v>
      </c>
      <c r="U13">
        <v>31.697418212890625</v>
      </c>
      <c r="V13">
        <v>14.38884449005127</v>
      </c>
      <c r="W13">
        <v>3.1653845310211182</v>
      </c>
      <c r="X13">
        <v>5.884615421295166</v>
      </c>
      <c r="Y13">
        <v>1.9218208268284798E-2</v>
      </c>
      <c r="Z13">
        <v>6.556238979101181E-2</v>
      </c>
      <c r="AA13">
        <v>8.9334344863891602</v>
      </c>
      <c r="AB13">
        <v>2.3708722591400146</v>
      </c>
      <c r="AC13">
        <v>0.17661603633314371</v>
      </c>
      <c r="AD13">
        <v>39.121429443359375</v>
      </c>
      <c r="AE13">
        <v>107.81449890136719</v>
      </c>
      <c r="AF13">
        <v>8.6406440734863281</v>
      </c>
      <c r="AG13">
        <v>18.236658096313477</v>
      </c>
      <c r="AH13">
        <v>36.970916748046875</v>
      </c>
      <c r="AI13">
        <v>0.63793396949768066</v>
      </c>
      <c r="AJ13">
        <v>0.37250712513923645</v>
      </c>
      <c r="AK13">
        <v>0.71990740299224854</v>
      </c>
      <c r="AL13">
        <v>0.51743751764297485</v>
      </c>
      <c r="AM13">
        <v>93.400001525878906</v>
      </c>
    </row>
    <row r="14" spans="1:39">
      <c r="A14">
        <v>2014</v>
      </c>
      <c r="B14" s="20" t="s">
        <v>218</v>
      </c>
      <c r="C14" s="2" t="s">
        <v>69</v>
      </c>
      <c r="D14">
        <v>1125.5845947265625</v>
      </c>
      <c r="E14">
        <v>67.539619445800781</v>
      </c>
      <c r="F14">
        <v>29.641281127929688</v>
      </c>
      <c r="G14">
        <v>2.1567273139953613</v>
      </c>
      <c r="H14">
        <v>18.421052932739258</v>
      </c>
      <c r="I14">
        <v>53.237110137939453</v>
      </c>
      <c r="J14">
        <v>12.117402076721191</v>
      </c>
      <c r="K14">
        <v>10.765429586172104</v>
      </c>
      <c r="L14">
        <v>5.1936265081167221</v>
      </c>
      <c r="M14">
        <v>19.539128988981247</v>
      </c>
      <c r="N14">
        <v>21.992942810058594</v>
      </c>
      <c r="O14">
        <v>16.020000457763672</v>
      </c>
      <c r="P14">
        <v>188.8839111328125</v>
      </c>
      <c r="Q14">
        <v>187.35148620605469</v>
      </c>
      <c r="R14">
        <v>165.50044250488281</v>
      </c>
      <c r="S14">
        <v>166.937255859375</v>
      </c>
      <c r="T14">
        <v>4.8242583274841309</v>
      </c>
      <c r="U14">
        <v>33.514408111572266</v>
      </c>
      <c r="V14">
        <v>8.2863731384277344</v>
      </c>
      <c r="W14">
        <v>1.7176470756530762</v>
      </c>
      <c r="X14">
        <v>39.776470184326172</v>
      </c>
      <c r="Y14">
        <v>0.23393876850605011</v>
      </c>
      <c r="Z14">
        <v>2.124967098236084</v>
      </c>
      <c r="AA14">
        <v>0.27547356486320496</v>
      </c>
      <c r="AB14">
        <v>79.460670471191406</v>
      </c>
      <c r="AC14">
        <v>4.4574424624443054</v>
      </c>
      <c r="AD14">
        <v>2.6283936500549316</v>
      </c>
      <c r="AE14">
        <v>47.880352020263672</v>
      </c>
      <c r="AF14">
        <v>4.3341889381408691</v>
      </c>
      <c r="AG14">
        <v>11.507167816162109</v>
      </c>
      <c r="AH14">
        <v>52.322891235351563</v>
      </c>
      <c r="AI14">
        <v>1.5703370571136475</v>
      </c>
      <c r="AJ14">
        <v>0.2269018143415451</v>
      </c>
      <c r="AK14">
        <v>1.5414582490921021</v>
      </c>
      <c r="AL14">
        <v>0.14719945192337036</v>
      </c>
      <c r="AM14">
        <v>95.800003051757813</v>
      </c>
    </row>
    <row r="15" spans="1:39">
      <c r="A15">
        <v>2014</v>
      </c>
      <c r="B15" s="20" t="s">
        <v>219</v>
      </c>
      <c r="C15" s="2" t="s">
        <v>70</v>
      </c>
      <c r="D15">
        <v>1227.010009765625</v>
      </c>
      <c r="E15">
        <v>35.704944610595703</v>
      </c>
      <c r="F15">
        <v>9.3491182327270508</v>
      </c>
      <c r="G15">
        <v>1.2115449905395508</v>
      </c>
      <c r="H15">
        <v>5.8823528289794922</v>
      </c>
      <c r="I15">
        <v>23.340057373046875</v>
      </c>
      <c r="J15">
        <v>8.231379508972168</v>
      </c>
      <c r="K15">
        <v>6.7151160910725594</v>
      </c>
      <c r="L15">
        <v>4.2151161469519138</v>
      </c>
      <c r="M15" t="s">
        <v>56</v>
      </c>
      <c r="N15">
        <v>0</v>
      </c>
      <c r="O15">
        <v>29.280000686645508</v>
      </c>
      <c r="P15">
        <v>150.16030883789063</v>
      </c>
      <c r="Q15">
        <v>134.30332946777344</v>
      </c>
      <c r="R15">
        <v>127.10532379150391</v>
      </c>
      <c r="S15">
        <v>93.5606689453125</v>
      </c>
      <c r="T15">
        <v>2.3161890506744385</v>
      </c>
      <c r="U15">
        <v>31.108200073242188</v>
      </c>
      <c r="V15">
        <v>10.119963645935059</v>
      </c>
      <c r="W15">
        <v>4.3692307472229004</v>
      </c>
      <c r="X15">
        <v>65.692306518554688</v>
      </c>
      <c r="Y15">
        <v>0.12683042883872986</v>
      </c>
      <c r="Z15">
        <v>2.045968770980835</v>
      </c>
      <c r="AA15">
        <v>0.71068096160888672</v>
      </c>
      <c r="AB15">
        <v>55.520427703857422</v>
      </c>
      <c r="AC15">
        <v>6.6366277635097504</v>
      </c>
      <c r="AD15">
        <v>1.5282522439956665</v>
      </c>
      <c r="AE15">
        <v>117.85611724853516</v>
      </c>
      <c r="AF15">
        <v>5.9108953475952148</v>
      </c>
      <c r="AG15">
        <v>25.2347412109375</v>
      </c>
      <c r="AH15">
        <v>39.574466705322266</v>
      </c>
      <c r="AI15">
        <v>0.52188718318939209</v>
      </c>
      <c r="AJ15">
        <v>0.21474018692970276</v>
      </c>
      <c r="AK15">
        <v>1.7667020559310913</v>
      </c>
      <c r="AL15">
        <v>0.12154862284660339</v>
      </c>
      <c r="AM15">
        <v>87.199996948242188</v>
      </c>
    </row>
    <row r="16" spans="1:39">
      <c r="A16">
        <v>2014</v>
      </c>
      <c r="B16" s="20" t="s">
        <v>220</v>
      </c>
      <c r="C16" s="2" t="s">
        <v>71</v>
      </c>
      <c r="D16">
        <v>1317.501953125</v>
      </c>
      <c r="E16">
        <v>146.31304931640625</v>
      </c>
      <c r="F16">
        <v>277.3701171875</v>
      </c>
      <c r="G16">
        <v>2.5315463542938232</v>
      </c>
      <c r="H16">
        <v>30.612245559692383</v>
      </c>
      <c r="I16">
        <v>31.347261428833008</v>
      </c>
      <c r="J16">
        <v>4.2493815422058105</v>
      </c>
      <c r="K16">
        <v>3.2569742761552334</v>
      </c>
      <c r="L16">
        <v>4.9498088628752157E-2</v>
      </c>
      <c r="M16">
        <v>9.4937337562441826</v>
      </c>
      <c r="N16">
        <v>12.386494636535645</v>
      </c>
      <c r="O16" t="s">
        <v>56</v>
      </c>
      <c r="P16">
        <v>146.31304931640625</v>
      </c>
      <c r="Q16">
        <v>114.22957611083984</v>
      </c>
      <c r="R16">
        <v>111.982177734375</v>
      </c>
      <c r="S16">
        <v>128.40277099609375</v>
      </c>
      <c r="T16">
        <v>2.9448602199554443</v>
      </c>
      <c r="U16">
        <v>24.837570190429688</v>
      </c>
      <c r="V16">
        <v>9.4803829193115234</v>
      </c>
      <c r="W16">
        <v>3.2192983627319336</v>
      </c>
      <c r="X16">
        <v>77.166664123535156</v>
      </c>
      <c r="Y16">
        <v>0.17248174548149109</v>
      </c>
      <c r="Z16">
        <v>0.65386974811553955</v>
      </c>
      <c r="AA16">
        <v>0.77982592582702637</v>
      </c>
      <c r="AB16">
        <v>88.421974182128906</v>
      </c>
      <c r="AC16">
        <v>7.9988911747932434</v>
      </c>
      <c r="AD16">
        <v>1.524628758430481</v>
      </c>
      <c r="AE16">
        <v>74.1781005859375</v>
      </c>
      <c r="AF16">
        <v>15.015608787536621</v>
      </c>
      <c r="AG16">
        <v>39.890438079833984</v>
      </c>
      <c r="AH16">
        <v>42.9627685546875</v>
      </c>
      <c r="AI16">
        <v>0.99091702699661255</v>
      </c>
      <c r="AJ16">
        <v>0.23114100098609924</v>
      </c>
      <c r="AK16">
        <v>1.7360789775848389</v>
      </c>
      <c r="AL16">
        <v>0.13313966989517212</v>
      </c>
      <c r="AM16">
        <v>94.800003051757813</v>
      </c>
    </row>
    <row r="17" spans="1:39">
      <c r="A17">
        <v>2014</v>
      </c>
      <c r="B17" s="20" t="s">
        <v>221</v>
      </c>
      <c r="C17" s="2" t="s">
        <v>72</v>
      </c>
      <c r="D17">
        <v>1668.2503662109375</v>
      </c>
      <c r="E17">
        <v>32.424419403076172</v>
      </c>
      <c r="F17">
        <v>133.81414794921875</v>
      </c>
      <c r="G17">
        <v>1.1305159330368042</v>
      </c>
      <c r="H17">
        <v>3.2432432174682617</v>
      </c>
      <c r="I17">
        <v>26.350187301635742</v>
      </c>
      <c r="J17">
        <v>5.2003731727600098</v>
      </c>
      <c r="K17">
        <v>3.1172616872936487</v>
      </c>
      <c r="L17">
        <v>1.9927031826227903</v>
      </c>
      <c r="M17">
        <v>6.3847089186310768</v>
      </c>
      <c r="N17">
        <v>10.65129280090332</v>
      </c>
      <c r="O17">
        <v>100</v>
      </c>
      <c r="P17">
        <v>120.87353515625</v>
      </c>
      <c r="Q17">
        <v>105.31519317626953</v>
      </c>
      <c r="R17">
        <v>103.891357421875</v>
      </c>
      <c r="S17">
        <v>170.83512878417969</v>
      </c>
      <c r="T17">
        <v>2.3343625068664551</v>
      </c>
      <c r="U17">
        <v>21.217033386230469</v>
      </c>
      <c r="V17">
        <v>5.5364723205566406</v>
      </c>
      <c r="W17">
        <v>2.3717277050018311</v>
      </c>
      <c r="X17">
        <v>38.319370269775391</v>
      </c>
      <c r="Y17">
        <v>5.3619831800460815E-2</v>
      </c>
      <c r="Z17">
        <v>2.4044549465179443</v>
      </c>
      <c r="AA17">
        <v>0.31718787550926208</v>
      </c>
      <c r="AB17">
        <v>91.356559753417969</v>
      </c>
      <c r="AC17">
        <v>2.2571759298443794</v>
      </c>
      <c r="AD17">
        <v>2.289029598236084</v>
      </c>
      <c r="AE17">
        <v>47.819923400878906</v>
      </c>
      <c r="AF17">
        <v>5.9913697242736816</v>
      </c>
      <c r="AG17">
        <v>19.918596267700195</v>
      </c>
      <c r="AH17">
        <v>33.684383392333984</v>
      </c>
      <c r="AI17">
        <v>0.59747964143753052</v>
      </c>
      <c r="AJ17" t="s">
        <v>56</v>
      </c>
      <c r="AK17">
        <v>1.8768783807754517</v>
      </c>
      <c r="AL17" t="s">
        <v>56</v>
      </c>
      <c r="AM17">
        <v>93.599998474121094</v>
      </c>
    </row>
    <row r="18" spans="1:39">
      <c r="A18">
        <v>2014</v>
      </c>
      <c r="B18" s="20" t="s">
        <v>223</v>
      </c>
      <c r="C18" s="2" t="s">
        <v>73</v>
      </c>
      <c r="D18">
        <v>774.73870849609375</v>
      </c>
      <c r="E18">
        <v>46.954532623291016</v>
      </c>
      <c r="F18">
        <v>142.59529113769531</v>
      </c>
      <c r="G18">
        <v>4.7241511344909668</v>
      </c>
      <c r="H18">
        <v>2.8037383556365967</v>
      </c>
      <c r="I18">
        <v>29.139625549316406</v>
      </c>
      <c r="J18">
        <v>4.2826418876647949</v>
      </c>
      <c r="K18">
        <v>5.6194420903921127</v>
      </c>
      <c r="L18">
        <v>5.5035771802067757</v>
      </c>
      <c r="M18">
        <v>20.508067682385445</v>
      </c>
      <c r="N18">
        <v>15.629434585571289</v>
      </c>
      <c r="O18">
        <v>41.779998779296875</v>
      </c>
      <c r="P18">
        <v>47.131134033203125</v>
      </c>
      <c r="Q18">
        <v>47.131134033203125</v>
      </c>
      <c r="R18">
        <v>36.115474700927734</v>
      </c>
      <c r="S18">
        <v>244.54096984863281</v>
      </c>
      <c r="T18">
        <v>3.1567926406860352</v>
      </c>
      <c r="U18">
        <v>34.040378570556641</v>
      </c>
      <c r="V18">
        <v>8.5652837753295898</v>
      </c>
      <c r="W18">
        <v>2.7132866382598877</v>
      </c>
      <c r="X18">
        <v>46.146854400634766</v>
      </c>
      <c r="Y18">
        <v>0.18803247809410095</v>
      </c>
      <c r="Z18" t="s">
        <v>56</v>
      </c>
      <c r="AA18" t="s">
        <v>56</v>
      </c>
      <c r="AB18">
        <v>94.391304016113281</v>
      </c>
      <c r="AC18">
        <v>6.288561224937439</v>
      </c>
      <c r="AD18">
        <v>1.6001842021942139</v>
      </c>
      <c r="AE18">
        <v>66.206100463867188</v>
      </c>
      <c r="AF18">
        <v>7.9652676582336426</v>
      </c>
      <c r="AG18">
        <v>8.8765144348144531</v>
      </c>
      <c r="AH18">
        <v>51.573219299316406</v>
      </c>
      <c r="AI18">
        <v>1.8665217161178589</v>
      </c>
      <c r="AJ18">
        <v>0.25359416007995605</v>
      </c>
      <c r="AK18">
        <v>0.5791892409324646</v>
      </c>
      <c r="AL18">
        <v>0.43784332275390625</v>
      </c>
      <c r="AM18">
        <v>93.599998474121094</v>
      </c>
    </row>
    <row r="19" spans="1:39">
      <c r="A19">
        <v>2014</v>
      </c>
      <c r="B19" s="20" t="s">
        <v>224</v>
      </c>
      <c r="C19" s="2" t="s">
        <v>74</v>
      </c>
      <c r="D19">
        <v>2648.986572265625</v>
      </c>
      <c r="E19">
        <v>84.730010986328125</v>
      </c>
      <c r="F19">
        <v>175.84324645996094</v>
      </c>
      <c r="G19">
        <v>3.361454963684082</v>
      </c>
      <c r="H19">
        <v>22.222221374511719</v>
      </c>
      <c r="I19">
        <v>42.738498687744141</v>
      </c>
      <c r="J19">
        <v>12.805542945861816</v>
      </c>
      <c r="K19">
        <v>4.8905732110142708</v>
      </c>
      <c r="L19" t="s">
        <v>56</v>
      </c>
      <c r="M19">
        <v>7.7841626480221748</v>
      </c>
      <c r="N19">
        <v>20.382156372070313</v>
      </c>
      <c r="O19">
        <v>1.1200000047683716</v>
      </c>
      <c r="P19">
        <v>109.38067626953125</v>
      </c>
      <c r="Q19">
        <v>101.21714782714844</v>
      </c>
      <c r="R19">
        <v>94.440879821777344</v>
      </c>
      <c r="S19">
        <v>284.24545288085938</v>
      </c>
      <c r="T19">
        <v>4.7487220764160156</v>
      </c>
      <c r="U19">
        <v>57.144737243652344</v>
      </c>
      <c r="V19">
        <v>18.834819793701172</v>
      </c>
      <c r="W19">
        <v>3.966292142868042</v>
      </c>
      <c r="X19">
        <v>17.359550476074219</v>
      </c>
      <c r="Y19">
        <v>3.4293703734874725E-2</v>
      </c>
      <c r="Z19">
        <v>1.9448529481887817</v>
      </c>
      <c r="AA19">
        <v>0.26795840263366699</v>
      </c>
      <c r="AB19">
        <v>73.368606567382813</v>
      </c>
      <c r="AC19">
        <v>0.84769940003752708</v>
      </c>
      <c r="AD19">
        <v>4.0576925277709961</v>
      </c>
      <c r="AE19">
        <v>33.590045928955078</v>
      </c>
      <c r="AF19">
        <v>2.8950488567352295</v>
      </c>
      <c r="AG19">
        <v>16.365131378173828</v>
      </c>
      <c r="AH19">
        <v>32.554897308349609</v>
      </c>
      <c r="AI19" t="s">
        <v>56</v>
      </c>
      <c r="AJ19">
        <v>0.35391515493392944</v>
      </c>
      <c r="AK19">
        <v>1.2059330940246582</v>
      </c>
      <c r="AL19">
        <v>0.29347825050354004</v>
      </c>
      <c r="AM19">
        <v>92.699996948242188</v>
      </c>
    </row>
    <row r="20" spans="1:39">
      <c r="A20">
        <v>2014</v>
      </c>
      <c r="B20" s="20" t="s">
        <v>225</v>
      </c>
      <c r="C20" s="2" t="s">
        <v>75</v>
      </c>
      <c r="D20">
        <v>646.5531005859375</v>
      </c>
      <c r="E20">
        <v>100.4749755859375</v>
      </c>
      <c r="F20">
        <v>259.05239868164063</v>
      </c>
      <c r="G20">
        <v>6.3645467758178711</v>
      </c>
      <c r="H20">
        <v>12</v>
      </c>
      <c r="I20">
        <v>57.705223083496094</v>
      </c>
      <c r="J20">
        <v>10.268135070800781</v>
      </c>
      <c r="K20">
        <v>16.081871464848518</v>
      </c>
      <c r="L20">
        <v>7.7086654491722584</v>
      </c>
      <c r="M20">
        <v>27.511961758136749</v>
      </c>
      <c r="N20">
        <v>17.56614875793457</v>
      </c>
      <c r="O20">
        <v>100</v>
      </c>
      <c r="P20">
        <v>119.65348052978516</v>
      </c>
      <c r="Q20">
        <v>98.523185729980469</v>
      </c>
      <c r="R20">
        <v>81.211616516113281</v>
      </c>
      <c r="S20">
        <v>256.64495849609375</v>
      </c>
      <c r="T20">
        <v>4.8370556831359863</v>
      </c>
      <c r="U20">
        <v>47.861392974853516</v>
      </c>
      <c r="V20">
        <v>18.499616622924805</v>
      </c>
      <c r="W20">
        <v>3.8245613574981689</v>
      </c>
      <c r="X20">
        <v>131.877197265625</v>
      </c>
      <c r="Y20">
        <v>0.98661243915557861</v>
      </c>
      <c r="Z20">
        <v>1.6682019233703613</v>
      </c>
      <c r="AA20">
        <v>0.21656543016433716</v>
      </c>
      <c r="AB20">
        <v>92.299850463867188</v>
      </c>
      <c r="AC20">
        <v>24.05635267496109</v>
      </c>
      <c r="AD20">
        <v>1.5685082674026489</v>
      </c>
      <c r="AE20">
        <v>69.073616027832031</v>
      </c>
      <c r="AF20">
        <v>36.710128784179688</v>
      </c>
      <c r="AG20">
        <v>49.477352142333984</v>
      </c>
      <c r="AH20">
        <v>47.332187652587891</v>
      </c>
      <c r="AI20">
        <v>0.85619580745697021</v>
      </c>
      <c r="AJ20">
        <v>0.32120582461357117</v>
      </c>
      <c r="AK20">
        <v>2.5197505950927734</v>
      </c>
      <c r="AL20">
        <v>0.12747524678707123</v>
      </c>
      <c r="AM20">
        <v>93</v>
      </c>
    </row>
    <row r="21" spans="1:39">
      <c r="A21">
        <v>2014</v>
      </c>
      <c r="B21" s="20" t="s">
        <v>226</v>
      </c>
      <c r="C21" s="2" t="s">
        <v>76</v>
      </c>
      <c r="D21">
        <v>1403.9906005859375</v>
      </c>
      <c r="E21">
        <v>78.647109985351563</v>
      </c>
      <c r="F21">
        <v>363.57135009765625</v>
      </c>
      <c r="G21">
        <v>2.3679137229919434</v>
      </c>
      <c r="H21">
        <v>18.80341911315918</v>
      </c>
      <c r="I21">
        <v>27.463750839233398</v>
      </c>
      <c r="J21">
        <v>2.8334009647369385</v>
      </c>
      <c r="K21">
        <v>2.0181052386760712</v>
      </c>
      <c r="L21" t="s">
        <v>56</v>
      </c>
      <c r="M21">
        <v>8.7355133146047592</v>
      </c>
      <c r="N21">
        <v>12.264577865600586</v>
      </c>
      <c r="O21">
        <v>100</v>
      </c>
      <c r="P21">
        <v>90.709304809570313</v>
      </c>
      <c r="Q21">
        <v>89.4949951171875</v>
      </c>
      <c r="R21">
        <v>68.588539123535156</v>
      </c>
      <c r="S21">
        <v>253.9638671875</v>
      </c>
      <c r="T21">
        <v>2.5298223495483398</v>
      </c>
      <c r="U21">
        <v>28.091146469116211</v>
      </c>
      <c r="V21">
        <v>16.089670181274414</v>
      </c>
      <c r="W21">
        <v>6.3600001335144043</v>
      </c>
      <c r="X21">
        <v>51.512001037597656</v>
      </c>
      <c r="Y21">
        <v>9.7296722233295441E-2</v>
      </c>
      <c r="Z21">
        <v>1.4199783802032471</v>
      </c>
      <c r="AA21">
        <v>0.1452641636133194</v>
      </c>
      <c r="AB21">
        <v>68.086502075195313</v>
      </c>
      <c r="AC21">
        <v>1.4977224171161652</v>
      </c>
      <c r="AD21">
        <v>4.2983636856079102</v>
      </c>
      <c r="AE21">
        <v>34.169277191162109</v>
      </c>
      <c r="AF21">
        <v>8.8089866638183594</v>
      </c>
      <c r="AG21">
        <v>18.864908218383789</v>
      </c>
      <c r="AH21">
        <v>32.085105895996094</v>
      </c>
      <c r="AI21">
        <v>2.4180865287780762</v>
      </c>
      <c r="AJ21">
        <v>0.1805555522441864</v>
      </c>
      <c r="AK21">
        <v>1.3037240505218506</v>
      </c>
      <c r="AL21">
        <v>0.138492152094841</v>
      </c>
      <c r="AM21">
        <v>92.900001525878906</v>
      </c>
    </row>
    <row r="22" spans="1:39">
      <c r="A22">
        <v>2014</v>
      </c>
      <c r="B22" s="20" t="s">
        <v>227</v>
      </c>
      <c r="C22" s="2" t="s">
        <v>77</v>
      </c>
      <c r="D22">
        <v>1190.6666259765625</v>
      </c>
      <c r="E22">
        <v>67.541580200195313</v>
      </c>
      <c r="F22">
        <v>174.63020324707031</v>
      </c>
      <c r="G22">
        <v>2.778449535369873</v>
      </c>
      <c r="H22">
        <v>11.818181991577148</v>
      </c>
      <c r="I22">
        <v>33.341396331787109</v>
      </c>
      <c r="J22">
        <v>11.442160606384277</v>
      </c>
      <c r="K22">
        <v>9.9922800436615944</v>
      </c>
      <c r="L22">
        <v>2.3602072615176439</v>
      </c>
      <c r="M22">
        <v>10.47755591571331</v>
      </c>
      <c r="N22">
        <v>11.99785041809082</v>
      </c>
      <c r="O22">
        <v>58.040000915527344</v>
      </c>
      <c r="P22">
        <v>203.76138305664063</v>
      </c>
      <c r="Q22">
        <v>202.95310974121094</v>
      </c>
      <c r="R22">
        <v>174.91603088378906</v>
      </c>
      <c r="S22">
        <v>183.7236328125</v>
      </c>
      <c r="T22">
        <v>4.3192262649536133</v>
      </c>
      <c r="U22">
        <v>35.488380432128906</v>
      </c>
      <c r="V22">
        <v>17.201128005981445</v>
      </c>
      <c r="W22">
        <v>3.9824562072753906</v>
      </c>
      <c r="X22">
        <v>23.695905685424805</v>
      </c>
      <c r="Y22">
        <v>9.5862217247486115E-2</v>
      </c>
      <c r="Z22">
        <v>2.784494161605835</v>
      </c>
      <c r="AA22">
        <v>9.6743747591972351E-2</v>
      </c>
      <c r="AB22">
        <v>69.105690002441406</v>
      </c>
      <c r="AC22">
        <v>0.93746557831764221</v>
      </c>
      <c r="AD22">
        <v>7.7317647933959961</v>
      </c>
      <c r="AE22">
        <v>18.715763092041016</v>
      </c>
      <c r="AF22">
        <v>4.6593718528747559</v>
      </c>
      <c r="AG22">
        <v>25.510766983032227</v>
      </c>
      <c r="AH22">
        <v>47.915008544921875</v>
      </c>
      <c r="AI22">
        <v>4.9512195587158203</v>
      </c>
      <c r="AJ22">
        <v>0.14134025573730469</v>
      </c>
      <c r="AK22">
        <v>1.0184049606323242</v>
      </c>
      <c r="AL22">
        <v>0.13878591358661652</v>
      </c>
      <c r="AM22">
        <v>93.300003051757813</v>
      </c>
    </row>
    <row r="23" spans="1:39">
      <c r="A23">
        <v>2014</v>
      </c>
      <c r="B23" s="20" t="s">
        <v>228</v>
      </c>
      <c r="C23" s="2" t="s">
        <v>78</v>
      </c>
      <c r="D23">
        <v>1329.4697265625</v>
      </c>
      <c r="E23">
        <v>39.323574066162109</v>
      </c>
      <c r="F23">
        <v>109.12615203857422</v>
      </c>
      <c r="G23">
        <v>1.6151342391967773</v>
      </c>
      <c r="H23">
        <v>7.1428570747375488</v>
      </c>
      <c r="I23">
        <v>11.915735244750977</v>
      </c>
      <c r="J23">
        <v>3.5763685703277588</v>
      </c>
      <c r="K23">
        <v>2.7118897996842861</v>
      </c>
      <c r="L23">
        <v>6.248593854252249E-2</v>
      </c>
      <c r="M23">
        <v>0.74983126251026988</v>
      </c>
      <c r="N23">
        <v>0.9888576865196228</v>
      </c>
      <c r="O23">
        <v>45.599998474121094</v>
      </c>
      <c r="P23">
        <v>110.12578582763672</v>
      </c>
      <c r="Q23">
        <v>100.68218994140625</v>
      </c>
      <c r="R23">
        <v>97.534324645996094</v>
      </c>
      <c r="S23">
        <v>80.464897155761719</v>
      </c>
      <c r="T23">
        <v>1.5162484645843506</v>
      </c>
      <c r="U23">
        <v>22.892055511474609</v>
      </c>
      <c r="V23">
        <v>6.3616509437561035</v>
      </c>
      <c r="W23">
        <v>4.1956520080566406</v>
      </c>
      <c r="X23">
        <v>124.98912811279297</v>
      </c>
      <c r="Y23">
        <v>0.14121678471565247</v>
      </c>
      <c r="Z23">
        <v>3.3955347537994385</v>
      </c>
      <c r="AA23">
        <v>0.29450443387031555</v>
      </c>
      <c r="AB23">
        <v>80.15435791015625</v>
      </c>
      <c r="AC23">
        <v>3.6341823637485504</v>
      </c>
      <c r="AD23">
        <v>1.2359009981155396</v>
      </c>
      <c r="AE23">
        <v>100.94602203369141</v>
      </c>
      <c r="AF23">
        <v>3.6682534217834473</v>
      </c>
      <c r="AG23">
        <v>11.441441535949707</v>
      </c>
      <c r="AH23">
        <v>41.110145568847656</v>
      </c>
      <c r="AI23">
        <v>1.1565600633621216</v>
      </c>
      <c r="AJ23">
        <v>0.31667101383209229</v>
      </c>
      <c r="AK23">
        <v>1.3064643144607544</v>
      </c>
      <c r="AL23">
        <v>0.24238781630992889</v>
      </c>
      <c r="AM23">
        <v>93.199996948242188</v>
      </c>
    </row>
    <row r="24" spans="1:39">
      <c r="A24">
        <v>2014</v>
      </c>
      <c r="B24" s="20" t="s">
        <v>229</v>
      </c>
      <c r="C24" s="2" t="s">
        <v>79</v>
      </c>
      <c r="D24">
        <v>1777.8790283203125</v>
      </c>
      <c r="E24">
        <v>74.386955261230469</v>
      </c>
      <c r="F24">
        <v>269.26190185546875</v>
      </c>
      <c r="G24">
        <v>2.8293793201446533</v>
      </c>
      <c r="H24">
        <v>20</v>
      </c>
      <c r="I24">
        <v>41.360378265380859</v>
      </c>
      <c r="J24">
        <v>5.3500990867614746</v>
      </c>
      <c r="K24">
        <v>3.0410245526582003</v>
      </c>
      <c r="L24">
        <v>2.9825433157384396</v>
      </c>
      <c r="M24">
        <v>7.2224335744976997</v>
      </c>
      <c r="N24">
        <v>12.706484794616699</v>
      </c>
      <c r="O24">
        <v>28.709999084472656</v>
      </c>
      <c r="P24">
        <v>42.646461486816406</v>
      </c>
      <c r="Q24">
        <v>42.646461486816406</v>
      </c>
      <c r="R24">
        <v>42.080585479736328</v>
      </c>
      <c r="S24">
        <v>257.77322387695313</v>
      </c>
      <c r="T24">
        <v>3.4981415271759033</v>
      </c>
      <c r="U24">
        <v>40.434402465820313</v>
      </c>
      <c r="V24">
        <v>12.552155494689941</v>
      </c>
      <c r="W24">
        <v>3.5882353782653809</v>
      </c>
      <c r="X24">
        <v>71.058822631835938</v>
      </c>
      <c r="Y24">
        <v>0.14008232951164246</v>
      </c>
      <c r="Z24" t="s">
        <v>56</v>
      </c>
      <c r="AA24" t="s">
        <v>56</v>
      </c>
      <c r="AB24" t="s">
        <v>56</v>
      </c>
      <c r="AC24" t="s">
        <v>56</v>
      </c>
      <c r="AD24" t="s">
        <v>56</v>
      </c>
      <c r="AE24" t="s">
        <v>56</v>
      </c>
      <c r="AF24">
        <v>12.196880340576172</v>
      </c>
      <c r="AG24">
        <v>32.128513336181641</v>
      </c>
      <c r="AH24">
        <v>41.595787048339844</v>
      </c>
      <c r="AI24" t="s">
        <v>56</v>
      </c>
      <c r="AJ24">
        <v>0.19796557724475861</v>
      </c>
      <c r="AK24">
        <v>1.0688575506210327</v>
      </c>
      <c r="AL24">
        <v>0.18521229922771454</v>
      </c>
      <c r="AM24">
        <v>90.099998474121094</v>
      </c>
    </row>
    <row r="25" spans="1:39">
      <c r="A25">
        <v>2014</v>
      </c>
      <c r="B25" s="20" t="s">
        <v>230</v>
      </c>
      <c r="C25" s="2" t="s">
        <v>80</v>
      </c>
      <c r="D25">
        <v>2375.21533203125</v>
      </c>
      <c r="E25">
        <v>92.460403442382813</v>
      </c>
      <c r="F25">
        <v>299.45803833007813</v>
      </c>
      <c r="G25">
        <v>2.7610170841217041</v>
      </c>
      <c r="H25">
        <v>19.512195587158203</v>
      </c>
      <c r="I25">
        <v>75.826957702636719</v>
      </c>
      <c r="J25">
        <v>14.88255500793457</v>
      </c>
      <c r="K25">
        <v>6.4356434158980846</v>
      </c>
      <c r="L25">
        <v>3.0285380780696869</v>
      </c>
      <c r="M25">
        <v>14.618520624935627</v>
      </c>
      <c r="N25">
        <v>33.805622100830078</v>
      </c>
      <c r="O25" t="s">
        <v>56</v>
      </c>
      <c r="P25">
        <v>119.86854553222656</v>
      </c>
      <c r="Q25">
        <v>82.493804931640625</v>
      </c>
      <c r="R25">
        <v>74.076065063476563</v>
      </c>
      <c r="S25">
        <v>289.50930786132813</v>
      </c>
      <c r="T25">
        <v>3.9058289527893066</v>
      </c>
      <c r="U25">
        <v>58.654777526855469</v>
      </c>
      <c r="V25">
        <v>14.27647876739502</v>
      </c>
      <c r="W25">
        <v>3.6551723480224609</v>
      </c>
      <c r="X25">
        <v>73.310348510742188</v>
      </c>
      <c r="Y25">
        <v>0.12055229395627975</v>
      </c>
      <c r="Z25">
        <v>2.729529857635498</v>
      </c>
      <c r="AA25">
        <v>0.15037739276885986</v>
      </c>
      <c r="AB25">
        <v>75.41827392578125</v>
      </c>
      <c r="AC25">
        <v>1.7064647749066353</v>
      </c>
      <c r="AD25">
        <v>4.6501708030700684</v>
      </c>
      <c r="AE25">
        <v>28.513761520385742</v>
      </c>
      <c r="AF25">
        <v>8.4967775344848633</v>
      </c>
      <c r="AG25">
        <v>33.333332061767578</v>
      </c>
      <c r="AH25">
        <v>63.422946929931641</v>
      </c>
      <c r="AI25">
        <v>1.4324324131011963</v>
      </c>
      <c r="AJ25">
        <v>8.5572138428688049E-2</v>
      </c>
      <c r="AK25">
        <v>1.4029850959777832</v>
      </c>
      <c r="AL25">
        <v>6.0992907732725143E-2</v>
      </c>
      <c r="AM25">
        <v>91.099998474121094</v>
      </c>
    </row>
    <row r="26" spans="1:39">
      <c r="A26">
        <v>2014</v>
      </c>
      <c r="B26" s="20" t="s">
        <v>231</v>
      </c>
      <c r="C26" s="2" t="s">
        <v>81</v>
      </c>
      <c r="D26">
        <v>732.64013671875</v>
      </c>
      <c r="E26">
        <v>61.876762390136719</v>
      </c>
      <c r="F26">
        <v>272.15911865234375</v>
      </c>
      <c r="G26">
        <v>8.2156944274902344</v>
      </c>
      <c r="H26">
        <v>19.819820404052734</v>
      </c>
      <c r="I26">
        <v>43.372943878173828</v>
      </c>
      <c r="J26">
        <v>8.4007329940795898</v>
      </c>
      <c r="K26">
        <v>11.466383934020996</v>
      </c>
      <c r="L26">
        <v>3.4853764809668064</v>
      </c>
      <c r="M26">
        <v>22.882254794239998</v>
      </c>
      <c r="N26">
        <v>16.764457702636719</v>
      </c>
      <c r="O26" t="s">
        <v>56</v>
      </c>
      <c r="P26">
        <v>124.93776702880859</v>
      </c>
      <c r="Q26">
        <v>110.28274536132813</v>
      </c>
      <c r="R26">
        <v>104.73159790039063</v>
      </c>
      <c r="S26">
        <v>281.68804931640625</v>
      </c>
      <c r="T26">
        <v>2.7755725383758545</v>
      </c>
      <c r="U26">
        <v>39.043052673339844</v>
      </c>
      <c r="V26">
        <v>9.2889156341552734</v>
      </c>
      <c r="W26">
        <v>3.3466665744781494</v>
      </c>
      <c r="X26">
        <v>77.55999755859375</v>
      </c>
      <c r="Y26">
        <v>0.29383239150047302</v>
      </c>
      <c r="Z26" t="s">
        <v>56</v>
      </c>
      <c r="AA26" t="s">
        <v>56</v>
      </c>
      <c r="AB26" t="s">
        <v>56</v>
      </c>
      <c r="AC26" t="s">
        <v>56</v>
      </c>
      <c r="AD26" t="s">
        <v>56</v>
      </c>
      <c r="AE26">
        <v>133.76594543457031</v>
      </c>
      <c r="AF26">
        <v>34.501422882080078</v>
      </c>
      <c r="AG26">
        <v>81.03448486328125</v>
      </c>
      <c r="AH26">
        <v>43.587303161621094</v>
      </c>
      <c r="AI26">
        <v>0.81917029619216919</v>
      </c>
      <c r="AJ26">
        <v>0.27330631017684937</v>
      </c>
      <c r="AK26">
        <v>0.94585984945297241</v>
      </c>
      <c r="AL26">
        <v>0.288950115442276</v>
      </c>
      <c r="AM26">
        <v>96.5</v>
      </c>
    </row>
    <row r="27" spans="1:39">
      <c r="A27">
        <v>2014</v>
      </c>
      <c r="B27" s="20" t="s">
        <v>232</v>
      </c>
      <c r="C27" s="2" t="s">
        <v>82</v>
      </c>
      <c r="D27">
        <v>1216.0367431640625</v>
      </c>
      <c r="E27">
        <v>73.900711059570313</v>
      </c>
      <c r="F27">
        <v>12.279598236083984</v>
      </c>
      <c r="G27">
        <v>2.7282218933105469</v>
      </c>
      <c r="H27">
        <v>25</v>
      </c>
      <c r="I27">
        <v>18.210882186889648</v>
      </c>
      <c r="J27">
        <v>8.1505632400512695</v>
      </c>
      <c r="K27">
        <v>6.7361895926296711</v>
      </c>
      <c r="L27">
        <v>0.31003382173366845</v>
      </c>
      <c r="M27">
        <v>0.39458851097151637</v>
      </c>
      <c r="N27">
        <v>0.47743883728981018</v>
      </c>
      <c r="O27" t="s">
        <v>56</v>
      </c>
      <c r="P27">
        <v>23.428606033325195</v>
      </c>
      <c r="Q27">
        <v>22.848857879638672</v>
      </c>
      <c r="R27">
        <v>21.348337173461914</v>
      </c>
      <c r="S27">
        <v>156.99871826171875</v>
      </c>
      <c r="T27">
        <v>6.3090133666992188</v>
      </c>
      <c r="U27">
        <v>35.739707946777344</v>
      </c>
      <c r="V27">
        <v>6.8205547332763672</v>
      </c>
      <c r="W27">
        <v>1.0810810327529907</v>
      </c>
      <c r="X27">
        <v>46.302703857421875</v>
      </c>
      <c r="Y27">
        <v>0.25781014561653137</v>
      </c>
      <c r="Z27">
        <v>1.3166501522064209</v>
      </c>
      <c r="AA27">
        <v>0.42171621322631836</v>
      </c>
      <c r="AB27">
        <v>90.852294921875</v>
      </c>
      <c r="AC27">
        <v>11.476888507604599</v>
      </c>
      <c r="AD27">
        <v>1.4081532955169678</v>
      </c>
      <c r="AE27">
        <v>78.165328979492188</v>
      </c>
      <c r="AF27">
        <v>10.763955116271973</v>
      </c>
      <c r="AG27">
        <v>11.139369010925293</v>
      </c>
      <c r="AH27">
        <v>40.465610504150391</v>
      </c>
      <c r="AI27">
        <v>0.48125836253166199</v>
      </c>
      <c r="AJ27">
        <v>0.12959800660610199</v>
      </c>
      <c r="AK27">
        <v>1.0690672397613525</v>
      </c>
      <c r="AL27">
        <v>0.12122531980276108</v>
      </c>
      <c r="AM27">
        <v>92.300003051757813</v>
      </c>
    </row>
    <row r="28" spans="1:39">
      <c r="A28">
        <v>2014</v>
      </c>
      <c r="B28" s="20" t="s">
        <v>233</v>
      </c>
      <c r="C28" s="2" t="s">
        <v>83</v>
      </c>
      <c r="D28">
        <v>1209.625244140625</v>
      </c>
      <c r="E28">
        <v>72.945045471191406</v>
      </c>
      <c r="F28">
        <v>324.10897827148438</v>
      </c>
      <c r="G28">
        <v>3.366694450378418</v>
      </c>
      <c r="H28">
        <v>8.3333330154418945</v>
      </c>
      <c r="I28">
        <v>22.444629669189453</v>
      </c>
      <c r="J28">
        <v>2.875718355178833</v>
      </c>
      <c r="K28">
        <v>2.4273281451314688</v>
      </c>
      <c r="L28">
        <v>0.11840624938486144</v>
      </c>
      <c r="M28" t="s">
        <v>56</v>
      </c>
      <c r="N28">
        <v>0</v>
      </c>
      <c r="O28">
        <v>7.929999828338623</v>
      </c>
      <c r="P28">
        <v>32.299224853515625</v>
      </c>
      <c r="Q28">
        <v>32.299224853515625</v>
      </c>
      <c r="R28">
        <v>14.974777221679688</v>
      </c>
      <c r="S28">
        <v>218.61224365234375</v>
      </c>
      <c r="T28">
        <v>2.9809274673461914</v>
      </c>
      <c r="U28">
        <v>36.823223114013672</v>
      </c>
      <c r="V28">
        <v>12.274407386779785</v>
      </c>
      <c r="W28">
        <v>4.1176471710205078</v>
      </c>
      <c r="X28">
        <v>157.4705810546875</v>
      </c>
      <c r="Y28">
        <v>0.43106502294540405</v>
      </c>
      <c r="Z28">
        <v>1.0876767635345459</v>
      </c>
      <c r="AA28">
        <v>0.58587169647216797</v>
      </c>
      <c r="AB28">
        <v>92.951492309570313</v>
      </c>
      <c r="AC28">
        <v>26.037535071372986</v>
      </c>
      <c r="AD28">
        <v>1.5056843757629395</v>
      </c>
      <c r="AE28">
        <v>71.451225280761719</v>
      </c>
      <c r="AF28">
        <v>48.195262908935547</v>
      </c>
      <c r="AG28">
        <v>45.629508972167969</v>
      </c>
      <c r="AH28">
        <v>35.291297912597656</v>
      </c>
      <c r="AI28">
        <v>0.67885446548461914</v>
      </c>
      <c r="AJ28">
        <v>0.18111169338226318</v>
      </c>
      <c r="AK28">
        <v>1.5974709987640381</v>
      </c>
      <c r="AL28">
        <v>0.1133740097284317</v>
      </c>
      <c r="AM28">
        <v>87.900001525878906</v>
      </c>
    </row>
    <row r="29" spans="1:39">
      <c r="A29">
        <v>2014</v>
      </c>
      <c r="B29" s="20" t="s">
        <v>234</v>
      </c>
      <c r="C29" s="2" t="s">
        <v>84</v>
      </c>
      <c r="D29">
        <v>2219.368896484375</v>
      </c>
      <c r="E29">
        <v>93.724861145019531</v>
      </c>
      <c r="F29">
        <v>273.500244140625</v>
      </c>
      <c r="G29">
        <v>2.4844799041748047</v>
      </c>
      <c r="H29">
        <v>5.1724138259887695</v>
      </c>
      <c r="I29">
        <v>48.618701934814453</v>
      </c>
      <c r="J29">
        <v>5.9541845321655273</v>
      </c>
      <c r="K29">
        <v>2.6828278787434101</v>
      </c>
      <c r="L29">
        <v>3.3776611089706421</v>
      </c>
      <c r="M29">
        <v>7.3343496769666672</v>
      </c>
      <c r="N29">
        <v>16.277627944946289</v>
      </c>
      <c r="O29">
        <v>40.340000152587891</v>
      </c>
      <c r="P29">
        <v>303.83474731445313</v>
      </c>
      <c r="Q29">
        <v>239.02410888671875</v>
      </c>
      <c r="R29">
        <v>230.15707397460938</v>
      </c>
      <c r="S29">
        <v>191.86671447753906</v>
      </c>
      <c r="T29">
        <v>4.4977655410766602</v>
      </c>
      <c r="U29">
        <v>48.490196228027344</v>
      </c>
      <c r="V29">
        <v>13.407624244689941</v>
      </c>
      <c r="W29">
        <v>2.980952262878418</v>
      </c>
      <c r="X29">
        <v>43.180953979492188</v>
      </c>
      <c r="Y29">
        <v>8.7510377168655396E-2</v>
      </c>
      <c r="Z29">
        <v>0.94643288850784302</v>
      </c>
      <c r="AA29">
        <v>0.55203044414520264</v>
      </c>
      <c r="AB29">
        <v>84.6436767578125</v>
      </c>
      <c r="AC29">
        <v>3.553299605846405</v>
      </c>
      <c r="AD29">
        <v>2.0380227565765381</v>
      </c>
      <c r="AE29">
        <v>57.969081878662109</v>
      </c>
      <c r="AF29">
        <v>9.485870361328125</v>
      </c>
      <c r="AG29">
        <v>28.529411315917969</v>
      </c>
      <c r="AH29">
        <v>55.320514678955078</v>
      </c>
      <c r="AI29">
        <v>0.94068968296051025</v>
      </c>
      <c r="AJ29">
        <v>0.2315230667591095</v>
      </c>
      <c r="AK29">
        <v>0.99795836210250854</v>
      </c>
      <c r="AL29">
        <v>0.23199672996997833</v>
      </c>
      <c r="AM29">
        <v>90.599998474121094</v>
      </c>
    </row>
    <row r="30" spans="1:39">
      <c r="A30">
        <v>2014</v>
      </c>
      <c r="B30" s="20" t="s">
        <v>235</v>
      </c>
      <c r="C30" s="2" t="s">
        <v>85</v>
      </c>
      <c r="D30">
        <v>1065.109130859375</v>
      </c>
      <c r="E30">
        <v>59.139022827148438</v>
      </c>
      <c r="F30">
        <v>132.99081420898438</v>
      </c>
      <c r="G30">
        <v>4.6224932670593262</v>
      </c>
      <c r="H30">
        <v>1.25</v>
      </c>
      <c r="I30">
        <v>23.256917953491211</v>
      </c>
      <c r="J30">
        <v>4.6224932670593262</v>
      </c>
      <c r="K30">
        <v>4.3399245478212833</v>
      </c>
      <c r="L30" t="s">
        <v>56</v>
      </c>
      <c r="M30" t="s">
        <v>56</v>
      </c>
      <c r="N30">
        <v>0</v>
      </c>
      <c r="O30">
        <v>42.900001525878906</v>
      </c>
      <c r="P30">
        <v>66.73724365234375</v>
      </c>
      <c r="Q30">
        <v>54.372074127197266</v>
      </c>
      <c r="R30">
        <v>53.707592010498047</v>
      </c>
      <c r="S30">
        <v>125.79276275634766</v>
      </c>
      <c r="T30">
        <v>3.1490733623504639</v>
      </c>
      <c r="U30">
        <v>22.072404861450195</v>
      </c>
      <c r="V30">
        <v>13.318558692932129</v>
      </c>
      <c r="W30">
        <v>4.2293577194213867</v>
      </c>
      <c r="X30">
        <v>35.733943939208984</v>
      </c>
      <c r="Y30">
        <v>0.10565003752708435</v>
      </c>
      <c r="Z30">
        <v>1.2676492929458618</v>
      </c>
      <c r="AA30">
        <v>0.41656467318534851</v>
      </c>
      <c r="AB30">
        <v>78.795295715332031</v>
      </c>
      <c r="AC30">
        <v>4.3643366545438766</v>
      </c>
      <c r="AD30">
        <v>1.8004971742630005</v>
      </c>
      <c r="AE30">
        <v>70.486709594726563</v>
      </c>
      <c r="AF30">
        <v>5.5531072616577148</v>
      </c>
      <c r="AG30">
        <v>11.949685096740723</v>
      </c>
      <c r="AH30" t="s">
        <v>56</v>
      </c>
      <c r="AI30">
        <v>2.2409403324127197</v>
      </c>
      <c r="AJ30">
        <v>0.16354610025882721</v>
      </c>
      <c r="AK30">
        <v>0.85191488265991211</v>
      </c>
      <c r="AL30">
        <v>0.19197468459606171</v>
      </c>
      <c r="AM30">
        <v>91.900001525878906</v>
      </c>
    </row>
    <row r="31" spans="1:39">
      <c r="A31">
        <v>2014</v>
      </c>
      <c r="B31" s="20" t="s">
        <v>236</v>
      </c>
      <c r="C31" s="2" t="s">
        <v>86</v>
      </c>
      <c r="D31">
        <v>630.86712646484375</v>
      </c>
      <c r="E31">
        <v>43.613517761230469</v>
      </c>
      <c r="F31">
        <v>105.52428436279297</v>
      </c>
      <c r="G31">
        <v>1.2070161104202271</v>
      </c>
      <c r="H31">
        <v>13.333333015441895</v>
      </c>
      <c r="I31">
        <v>31.301952362060547</v>
      </c>
      <c r="J31">
        <v>3.7819838523864746</v>
      </c>
      <c r="K31">
        <v>6.0434616170823574</v>
      </c>
      <c r="L31">
        <v>6.0434616170823574</v>
      </c>
      <c r="M31">
        <v>22.373665124177933</v>
      </c>
      <c r="N31">
        <v>14.001387596130371</v>
      </c>
      <c r="O31">
        <v>53.75</v>
      </c>
      <c r="P31">
        <v>106.13695526123047</v>
      </c>
      <c r="Q31">
        <v>93.020713806152344</v>
      </c>
      <c r="R31">
        <v>90.365272521972656</v>
      </c>
      <c r="S31">
        <v>144.868896484375</v>
      </c>
      <c r="T31">
        <v>2.4944999217987061</v>
      </c>
      <c r="U31">
        <v>32.428501129150391</v>
      </c>
      <c r="V31">
        <v>8.2077102661132813</v>
      </c>
      <c r="W31">
        <v>3.2903225421905518</v>
      </c>
      <c r="X31">
        <v>90.06451416015625</v>
      </c>
      <c r="Y31">
        <v>0.35612243413925171</v>
      </c>
      <c r="Z31">
        <v>3.9508340358734131</v>
      </c>
      <c r="AA31">
        <v>0.14133332669734955</v>
      </c>
      <c r="AB31">
        <v>68.553459167480469</v>
      </c>
      <c r="AC31">
        <v>5.6062750518321991</v>
      </c>
      <c r="AD31">
        <v>3.4541285037994385</v>
      </c>
      <c r="AE31">
        <v>42.231075286865234</v>
      </c>
      <c r="AF31">
        <v>10.63359546661377</v>
      </c>
      <c r="AG31">
        <v>18.203884124755859</v>
      </c>
      <c r="AH31">
        <v>49.790794372558594</v>
      </c>
      <c r="AI31">
        <v>1.0833333730697632</v>
      </c>
      <c r="AJ31">
        <v>0.30473372340202332</v>
      </c>
      <c r="AK31">
        <v>0.81459563970565796</v>
      </c>
      <c r="AL31">
        <v>0.37409201264381409</v>
      </c>
      <c r="AM31">
        <v>92</v>
      </c>
    </row>
    <row r="32" spans="1:39">
      <c r="A32">
        <v>2014</v>
      </c>
      <c r="B32" s="20" t="s">
        <v>237</v>
      </c>
      <c r="C32" s="2" t="s">
        <v>87</v>
      </c>
      <c r="D32">
        <v>994.4847412109375</v>
      </c>
      <c r="E32">
        <v>37.989707946777344</v>
      </c>
      <c r="F32">
        <v>130.68406677246094</v>
      </c>
      <c r="G32">
        <v>2.8650045394897461</v>
      </c>
      <c r="H32">
        <v>11.453744888305664</v>
      </c>
      <c r="I32">
        <v>11.220216751098633</v>
      </c>
      <c r="J32">
        <v>3.5844111442565918</v>
      </c>
      <c r="K32">
        <v>3.6392526235431433</v>
      </c>
      <c r="L32">
        <v>0.67915633553639054</v>
      </c>
      <c r="M32" t="s">
        <v>56</v>
      </c>
      <c r="N32">
        <v>0</v>
      </c>
      <c r="O32">
        <v>19.389999389648438</v>
      </c>
      <c r="P32">
        <v>238.31285095214844</v>
      </c>
      <c r="Q32">
        <v>213.08314514160156</v>
      </c>
      <c r="R32">
        <v>205.20753479003906</v>
      </c>
      <c r="S32">
        <v>147.98262023925781</v>
      </c>
      <c r="T32">
        <v>3.925182580947876</v>
      </c>
      <c r="U32">
        <v>20.925891876220703</v>
      </c>
      <c r="V32">
        <v>4.6698312759399414</v>
      </c>
      <c r="W32">
        <v>1.1897106170654297</v>
      </c>
      <c r="X32">
        <v>21.691318511962891</v>
      </c>
      <c r="Y32">
        <v>8.1683561205863953E-2</v>
      </c>
      <c r="Z32">
        <v>1.5396149158477783</v>
      </c>
      <c r="AA32">
        <v>0.35723772644996643</v>
      </c>
      <c r="AB32">
        <v>89.529121398925781</v>
      </c>
      <c r="AC32">
        <v>3.7033241242170334</v>
      </c>
      <c r="AD32">
        <v>1.6463668346405029</v>
      </c>
      <c r="AE32">
        <v>67.843635559082031</v>
      </c>
      <c r="AF32">
        <v>4.7506103515625</v>
      </c>
      <c r="AG32">
        <v>14.480741500854492</v>
      </c>
      <c r="AH32">
        <v>40.056453704833984</v>
      </c>
      <c r="AI32">
        <v>1.9337050914764404</v>
      </c>
      <c r="AJ32">
        <v>0.13795675337314606</v>
      </c>
      <c r="AK32">
        <v>0.98931145668029785</v>
      </c>
      <c r="AL32">
        <v>0.13944724202156067</v>
      </c>
      <c r="AM32">
        <v>91.599998474121094</v>
      </c>
    </row>
    <row r="33" spans="1:39">
      <c r="A33">
        <v>2014</v>
      </c>
      <c r="B33" s="20" t="s">
        <v>238</v>
      </c>
      <c r="C33" s="2" t="s">
        <v>88</v>
      </c>
      <c r="D33">
        <v>2171.8857421875</v>
      </c>
      <c r="E33">
        <v>67.485374450683594</v>
      </c>
      <c r="F33">
        <v>6.7628936767578125</v>
      </c>
      <c r="G33">
        <v>1.5987203121185303</v>
      </c>
      <c r="H33">
        <v>12.121212005615234</v>
      </c>
      <c r="I33">
        <v>46.895793914794922</v>
      </c>
      <c r="J33">
        <v>15.987202644348145</v>
      </c>
      <c r="K33">
        <v>7.4000987224280834</v>
      </c>
      <c r="L33">
        <v>2.7133694384247065</v>
      </c>
      <c r="M33">
        <v>10.225591249763966</v>
      </c>
      <c r="N33">
        <v>22.091407775878906</v>
      </c>
      <c r="O33">
        <v>20.010000228881836</v>
      </c>
      <c r="P33">
        <v>189.617919921875</v>
      </c>
      <c r="Q33">
        <v>128.28518676757813</v>
      </c>
      <c r="R33">
        <v>98.975318908691406</v>
      </c>
      <c r="S33">
        <v>201.16079711914063</v>
      </c>
      <c r="T33">
        <v>2.8583180904388428</v>
      </c>
      <c r="U33">
        <v>29.164533615112305</v>
      </c>
      <c r="V33">
        <v>17.295246124267578</v>
      </c>
      <c r="W33">
        <v>6.0508475303649902</v>
      </c>
      <c r="X33">
        <v>56.711864471435547</v>
      </c>
      <c r="Y33">
        <v>7.5086399912834167E-2</v>
      </c>
      <c r="Z33">
        <v>1.9403361082077026</v>
      </c>
      <c r="AA33">
        <v>0.14335210621356964</v>
      </c>
      <c r="AB33">
        <v>81.117828369140625</v>
      </c>
      <c r="AC33">
        <v>1.2041978538036346</v>
      </c>
      <c r="AD33">
        <v>7.4432029724121094</v>
      </c>
      <c r="AE33">
        <v>16.562421798706055</v>
      </c>
      <c r="AF33">
        <v>25.629844665527344</v>
      </c>
      <c r="AG33">
        <v>40.458015441894531</v>
      </c>
      <c r="AH33">
        <v>46.35272216796875</v>
      </c>
      <c r="AI33">
        <v>3.0845921039581299</v>
      </c>
      <c r="AJ33">
        <v>0.15318231284618378</v>
      </c>
      <c r="AK33">
        <v>0.84609854221343994</v>
      </c>
      <c r="AL33">
        <v>0.18104547262191772</v>
      </c>
      <c r="AM33">
        <v>94.599998474121094</v>
      </c>
    </row>
    <row r="34" spans="1:39">
      <c r="A34">
        <v>2014</v>
      </c>
      <c r="B34" s="20" t="s">
        <v>239</v>
      </c>
      <c r="C34" s="2" t="s">
        <v>89</v>
      </c>
      <c r="D34">
        <v>948.27764892578125</v>
      </c>
      <c r="E34">
        <v>80.571342468261719</v>
      </c>
      <c r="F34">
        <v>217.82658386230469</v>
      </c>
      <c r="G34">
        <v>6.4508681297302246</v>
      </c>
      <c r="H34">
        <v>11</v>
      </c>
      <c r="I34">
        <v>50.897350311279297</v>
      </c>
      <c r="J34">
        <v>10.772950172424316</v>
      </c>
      <c r="K34">
        <v>11.390764266252518</v>
      </c>
      <c r="L34">
        <v>3.8878656923770905</v>
      </c>
      <c r="M34">
        <v>16.983835026621819</v>
      </c>
      <c r="N34">
        <v>16.062662124633789</v>
      </c>
      <c r="O34">
        <v>21.420000076293945</v>
      </c>
      <c r="P34">
        <v>76.18475341796875</v>
      </c>
      <c r="Q34">
        <v>67.089027404785156</v>
      </c>
      <c r="R34">
        <v>62.831455230712891</v>
      </c>
      <c r="S34">
        <v>166.42433166503906</v>
      </c>
      <c r="T34">
        <v>4.644625186920166</v>
      </c>
      <c r="U34">
        <v>35.673301696777344</v>
      </c>
      <c r="V34">
        <v>8.1926021575927734</v>
      </c>
      <c r="W34">
        <v>1.7638888359069824</v>
      </c>
      <c r="X34">
        <v>10.722222328186035</v>
      </c>
      <c r="Y34">
        <v>5.2517008036375046E-2</v>
      </c>
      <c r="Z34">
        <v>1.2814556360244751</v>
      </c>
      <c r="AA34" t="s">
        <v>56</v>
      </c>
      <c r="AB34" t="s">
        <v>56</v>
      </c>
      <c r="AC34" t="s">
        <v>56</v>
      </c>
      <c r="AD34" t="s">
        <v>56</v>
      </c>
      <c r="AE34" t="s">
        <v>56</v>
      </c>
      <c r="AF34">
        <v>4.6792559623718262</v>
      </c>
      <c r="AG34">
        <v>43.448276519775391</v>
      </c>
      <c r="AH34">
        <v>36.587772369384766</v>
      </c>
      <c r="AI34" t="s">
        <v>56</v>
      </c>
      <c r="AJ34">
        <v>0.34498834609985352</v>
      </c>
      <c r="AK34">
        <v>1.0093239545822144</v>
      </c>
      <c r="AL34">
        <v>0.34180137515068054</v>
      </c>
      <c r="AM34">
        <v>94.800003051757813</v>
      </c>
    </row>
    <row r="35" spans="1:39">
      <c r="A35">
        <v>2015</v>
      </c>
      <c r="B35" s="20" t="s">
        <v>207</v>
      </c>
      <c r="C35" s="2" t="s">
        <v>55</v>
      </c>
      <c r="D35">
        <v>1522.389606087102</v>
      </c>
      <c r="E35">
        <v>57.629890451246766</v>
      </c>
      <c r="F35">
        <v>280.5831892979719</v>
      </c>
      <c r="G35">
        <v>2.0469633220388195</v>
      </c>
      <c r="I35">
        <v>48.969661011851763</v>
      </c>
      <c r="J35">
        <v>7.0856422685959135</v>
      </c>
      <c r="K35">
        <v>4.6542897036768895</v>
      </c>
      <c r="L35">
        <v>4.8094326937994518</v>
      </c>
      <c r="M35">
        <v>12.359724879764183</v>
      </c>
      <c r="N35">
        <v>18.816316691049149</v>
      </c>
      <c r="O35">
        <v>38.651685393258397</v>
      </c>
      <c r="P35">
        <v>35.034564550279796</v>
      </c>
      <c r="Q35">
        <v>35.034564550279796</v>
      </c>
      <c r="R35">
        <v>12.8328854420126</v>
      </c>
      <c r="S35">
        <v>20553873.634025946</v>
      </c>
      <c r="T35">
        <v>3.2279037001381385</v>
      </c>
      <c r="U35">
        <v>37.475174665018386</v>
      </c>
      <c r="V35">
        <v>6.0621606075765042</v>
      </c>
      <c r="W35">
        <v>2.40625</v>
      </c>
      <c r="X35">
        <v>80.28125</v>
      </c>
      <c r="Y35">
        <v>5.8926072894923964E-2</v>
      </c>
      <c r="Z35">
        <v>2.7307359307359307</v>
      </c>
      <c r="AA35">
        <v>0.20101458465440711</v>
      </c>
      <c r="AB35">
        <v>92.113564668769698</v>
      </c>
      <c r="AC35">
        <v>1.3424978736121009</v>
      </c>
      <c r="AD35">
        <v>3.2226027397260273</v>
      </c>
      <c r="AE35">
        <v>4.8944508325594951E-2</v>
      </c>
      <c r="AF35">
        <v>9.0219863532979527</v>
      </c>
      <c r="AG35">
        <v>30.894308943089431</v>
      </c>
      <c r="AJ35">
        <v>0.29662162162162165</v>
      </c>
      <c r="AK35">
        <v>1.039864864864865</v>
      </c>
      <c r="AL35">
        <v>0.28525016244314488</v>
      </c>
      <c r="AM35">
        <v>92.850223181439105</v>
      </c>
    </row>
    <row r="36" spans="1:39">
      <c r="A36">
        <v>2015</v>
      </c>
      <c r="B36" s="20" t="s">
        <v>208</v>
      </c>
      <c r="C36" s="2" t="s">
        <v>57</v>
      </c>
      <c r="D36">
        <v>3125.0724596646537</v>
      </c>
      <c r="E36">
        <v>83.456055973408709</v>
      </c>
      <c r="F36">
        <v>401.72824233914184</v>
      </c>
      <c r="G36">
        <v>2.0390659400134763</v>
      </c>
      <c r="I36">
        <v>37.489683782819199</v>
      </c>
      <c r="J36">
        <v>7.7775800854799746</v>
      </c>
      <c r="K36">
        <v>2.4887679200611474</v>
      </c>
      <c r="L36">
        <v>0.12117596614529931</v>
      </c>
      <c r="M36">
        <v>3.2344661732629891</v>
      </c>
      <c r="N36">
        <v>10.107941159781092</v>
      </c>
      <c r="O36">
        <v>52.868217054263567</v>
      </c>
      <c r="P36">
        <v>18.788536161552749</v>
      </c>
      <c r="Q36">
        <v>17.448578543829608</v>
      </c>
      <c r="R36">
        <v>17.302930976685786</v>
      </c>
      <c r="S36">
        <v>25480739.565720901</v>
      </c>
      <c r="T36">
        <v>2.8546923160188671</v>
      </c>
      <c r="U36">
        <v>42.150405931421439</v>
      </c>
      <c r="V36">
        <v>6.6123995483294165</v>
      </c>
      <c r="W36">
        <v>2.8024691358024691</v>
      </c>
      <c r="X36">
        <v>193.5185185185185</v>
      </c>
      <c r="Y36">
        <v>7.2202748080351181E-2</v>
      </c>
      <c r="Z36">
        <v>0.41157710094083877</v>
      </c>
      <c r="AA36">
        <v>2.3878341728012398</v>
      </c>
      <c r="AB36">
        <v>5.9062145059224402</v>
      </c>
      <c r="AC36">
        <v>0.50676851538172385</v>
      </c>
      <c r="AD36">
        <v>19.555860805860807</v>
      </c>
      <c r="AE36">
        <v>2.7657291060278344E-4</v>
      </c>
      <c r="AF36">
        <v>9.0135489349134268</v>
      </c>
      <c r="AG36">
        <v>30.355594102341716</v>
      </c>
      <c r="AJ36">
        <v>0.10186871753356271</v>
      </c>
      <c r="AK36">
        <v>1.1096943938473993</v>
      </c>
      <c r="AL36">
        <v>9.1798893549759869E-2</v>
      </c>
      <c r="AM36">
        <v>90.332167951675302</v>
      </c>
    </row>
    <row r="37" spans="1:39">
      <c r="A37">
        <v>2015</v>
      </c>
      <c r="B37" s="20" t="s">
        <v>209</v>
      </c>
      <c r="C37" s="2" t="s">
        <v>58</v>
      </c>
      <c r="D37">
        <v>2986.4894246616041</v>
      </c>
      <c r="E37">
        <v>137.240058961676</v>
      </c>
      <c r="F37">
        <v>290.07930611804039</v>
      </c>
      <c r="G37">
        <v>7.8268666861132816</v>
      </c>
      <c r="I37">
        <v>112.14010717517478</v>
      </c>
      <c r="J37">
        <v>15.11394946283944</v>
      </c>
      <c r="K37">
        <v>5.0607744792372698</v>
      </c>
      <c r="L37">
        <v>3.3889114816320998</v>
      </c>
      <c r="M37">
        <v>15.046766978446524</v>
      </c>
      <c r="N37">
        <v>44.937010456477978</v>
      </c>
      <c r="O37">
        <v>38.430583501006041</v>
      </c>
      <c r="P37">
        <v>67.06815074135001</v>
      </c>
      <c r="Q37">
        <v>31.712304676493471</v>
      </c>
      <c r="R37">
        <v>27.663925356090047</v>
      </c>
      <c r="S37">
        <v>26050293.583070476</v>
      </c>
      <c r="T37">
        <v>5.1279471391776665</v>
      </c>
      <c r="U37">
        <v>65.178907058495085</v>
      </c>
      <c r="V37">
        <v>7.0171908220325978</v>
      </c>
      <c r="W37">
        <v>1.6774193548387097</v>
      </c>
      <c r="X37">
        <v>81.193548387096769</v>
      </c>
      <c r="Y37">
        <v>3.2375905226193998E-2</v>
      </c>
      <c r="Z37">
        <v>1.662971175166297E-2</v>
      </c>
      <c r="AA37">
        <v>26.866666666666667</v>
      </c>
      <c r="AB37">
        <v>0</v>
      </c>
      <c r="AC37" t="e">
        <v>#VALUE!</v>
      </c>
      <c r="AD37">
        <v>0</v>
      </c>
      <c r="AE37">
        <v>0</v>
      </c>
      <c r="AF37">
        <v>10.036147140123326</v>
      </c>
      <c r="AG37">
        <v>85.91549295774648</v>
      </c>
      <c r="AJ37">
        <v>0.32225063938618925</v>
      </c>
      <c r="AK37">
        <v>1.2704603580562659</v>
      </c>
      <c r="AL37">
        <v>0.25364871665827882</v>
      </c>
      <c r="AM37">
        <v>88.353634577603103</v>
      </c>
    </row>
    <row r="38" spans="1:39">
      <c r="A38">
        <v>2015</v>
      </c>
      <c r="B38" s="20" t="s">
        <v>210</v>
      </c>
      <c r="C38" s="2" t="s">
        <v>59</v>
      </c>
      <c r="D38">
        <v>219.31777342512336</v>
      </c>
      <c r="E38">
        <v>82.537744409862839</v>
      </c>
      <c r="F38">
        <v>356.12855278296581</v>
      </c>
      <c r="G38">
        <v>7.716943583035957</v>
      </c>
      <c r="I38">
        <v>45.183263877485892</v>
      </c>
      <c r="J38">
        <v>4.3617507208464108</v>
      </c>
      <c r="K38">
        <v>19.88781234064253</v>
      </c>
      <c r="L38">
        <v>26.007139214686386</v>
      </c>
      <c r="M38">
        <v>87.710351861295266</v>
      </c>
      <c r="N38">
        <v>19.236439076553399</v>
      </c>
      <c r="O38">
        <v>0</v>
      </c>
      <c r="P38">
        <v>223.12032533560486</v>
      </c>
      <c r="Q38">
        <v>205.11412364185429</v>
      </c>
      <c r="R38">
        <v>203.32468744868652</v>
      </c>
      <c r="S38">
        <v>26879416.090865243</v>
      </c>
      <c r="T38">
        <v>12.078694303882367</v>
      </c>
      <c r="U38">
        <v>70.347210343907491</v>
      </c>
      <c r="V38">
        <v>15.322047403998928</v>
      </c>
      <c r="W38">
        <v>1.4421052631578948</v>
      </c>
      <c r="X38">
        <v>12.505263157894737</v>
      </c>
      <c r="Y38">
        <v>0</v>
      </c>
      <c r="Z38">
        <v>3</v>
      </c>
      <c r="AA38">
        <v>4.0912139503688799E-2</v>
      </c>
      <c r="AB38">
        <v>86.885245901639337</v>
      </c>
      <c r="AC38">
        <v>2.7924130663856692</v>
      </c>
      <c r="AD38">
        <v>34.849056603773583</v>
      </c>
      <c r="AE38">
        <v>4.7041280942955788E-2</v>
      </c>
      <c r="AF38">
        <v>98.734177215189874</v>
      </c>
      <c r="AG38">
        <v>84.426229508196727</v>
      </c>
      <c r="AJ38">
        <v>0.15317286652078774</v>
      </c>
      <c r="AK38">
        <v>0.87089715536105028</v>
      </c>
      <c r="AL38">
        <v>0.17587939698492464</v>
      </c>
      <c r="AM38">
        <v>89.213831549724603</v>
      </c>
    </row>
    <row r="39" spans="1:39">
      <c r="A39">
        <v>2015</v>
      </c>
      <c r="B39" s="20" t="s">
        <v>211</v>
      </c>
      <c r="C39" s="2" t="s">
        <v>60</v>
      </c>
      <c r="D39">
        <v>1707.4140641123863</v>
      </c>
      <c r="E39">
        <v>79.471046185564106</v>
      </c>
      <c r="F39">
        <v>219.75039255278708</v>
      </c>
      <c r="G39">
        <v>4.7853533187006345</v>
      </c>
      <c r="I39">
        <v>39.376621593879513</v>
      </c>
      <c r="J39">
        <v>9.0579902103976302</v>
      </c>
      <c r="K39">
        <v>5.305092889173606</v>
      </c>
      <c r="L39">
        <v>2.1020179372197307</v>
      </c>
      <c r="M39">
        <v>9.4891095451633554</v>
      </c>
      <c r="N39">
        <v>16.201839093315005</v>
      </c>
      <c r="O39">
        <v>100</v>
      </c>
      <c r="P39">
        <v>71.917024161043827</v>
      </c>
      <c r="Q39">
        <v>44.811415720118084</v>
      </c>
      <c r="R39">
        <v>0.8887084734729751</v>
      </c>
      <c r="S39">
        <v>16030870.861156462</v>
      </c>
      <c r="T39">
        <v>2.7686687058196529</v>
      </c>
      <c r="U39">
        <v>32.369497091496434</v>
      </c>
      <c r="V39">
        <v>0.20508657080145579</v>
      </c>
      <c r="W39">
        <v>9.5238095238095233E-2</v>
      </c>
      <c r="X39">
        <v>43.793650793650791</v>
      </c>
      <c r="Y39">
        <v>3.9228789580696991E-2</v>
      </c>
      <c r="Z39">
        <v>2.2009014810045073</v>
      </c>
      <c r="AA39">
        <v>0.2083089526038619</v>
      </c>
      <c r="AB39">
        <v>90.168539325842701</v>
      </c>
      <c r="AC39">
        <v>0.92157960466818822</v>
      </c>
      <c r="AD39">
        <v>5.6074766355140184</v>
      </c>
      <c r="AE39">
        <v>2.5046816479400751E-2</v>
      </c>
      <c r="AF39">
        <v>7.4585327841478346</v>
      </c>
      <c r="AG39">
        <v>19.268635724331926</v>
      </c>
      <c r="AJ39">
        <v>0.11439588688946016</v>
      </c>
      <c r="AK39">
        <v>0.97654241645244211</v>
      </c>
      <c r="AL39">
        <v>0.117143797301744</v>
      </c>
      <c r="AM39">
        <v>89.656790018792506</v>
      </c>
    </row>
    <row r="40" spans="1:39">
      <c r="A40">
        <v>2015</v>
      </c>
      <c r="B40" s="20" t="s">
        <v>212</v>
      </c>
      <c r="C40" s="2" t="s">
        <v>61</v>
      </c>
      <c r="D40">
        <v>1355.3089354001897</v>
      </c>
      <c r="E40">
        <v>164.13922038314874</v>
      </c>
      <c r="F40">
        <v>286.0485557851332</v>
      </c>
      <c r="G40">
        <v>5.7666735524499559</v>
      </c>
      <c r="I40">
        <v>54.150471163249584</v>
      </c>
      <c r="J40">
        <v>6.0479747013499541</v>
      </c>
      <c r="K40">
        <v>4.4624325446243249</v>
      </c>
      <c r="L40">
        <v>0</v>
      </c>
      <c r="M40">
        <v>0</v>
      </c>
      <c r="N40">
        <v>0</v>
      </c>
      <c r="O40">
        <v>40.819022457067369</v>
      </c>
      <c r="P40">
        <v>106.47248485864918</v>
      </c>
      <c r="Q40">
        <v>89.313114775749327</v>
      </c>
      <c r="R40">
        <v>83.968392946649359</v>
      </c>
      <c r="S40">
        <v>24873655.081274159</v>
      </c>
      <c r="T40">
        <v>5.4853724035499587</v>
      </c>
      <c r="U40">
        <v>47.258593015199644</v>
      </c>
      <c r="V40">
        <v>9.1422873392499309</v>
      </c>
      <c r="W40">
        <v>2.2413793103448274</v>
      </c>
      <c r="X40">
        <v>32.793103448275865</v>
      </c>
      <c r="Y40">
        <v>4.3117519042437429E-2</v>
      </c>
      <c r="Z40">
        <v>14.618421052631579</v>
      </c>
      <c r="AA40">
        <v>3.0603060306030602E-2</v>
      </c>
      <c r="AB40">
        <v>94.117647058823522</v>
      </c>
      <c r="AC40">
        <v>0.14756744293290291</v>
      </c>
      <c r="AD40">
        <v>107.375</v>
      </c>
      <c r="AE40">
        <v>2.7391631856467848E-2</v>
      </c>
      <c r="AF40">
        <v>24.966004895295079</v>
      </c>
      <c r="AG40">
        <v>1.0344827586206897</v>
      </c>
      <c r="AJ40">
        <v>0.13118461973423806</v>
      </c>
      <c r="AK40">
        <v>1.0698331919705966</v>
      </c>
      <c r="AL40">
        <v>0.1226215644820296</v>
      </c>
      <c r="AM40">
        <v>90.286393816271897</v>
      </c>
    </row>
    <row r="41" spans="1:39">
      <c r="A41">
        <v>2015</v>
      </c>
      <c r="B41" s="20" t="s">
        <v>213</v>
      </c>
      <c r="C41" s="2" t="s">
        <v>62</v>
      </c>
      <c r="D41">
        <v>446.11354949113877</v>
      </c>
      <c r="E41">
        <v>71.820078306443605</v>
      </c>
      <c r="F41">
        <v>215.08952049811552</v>
      </c>
      <c r="G41">
        <v>10.565745748169421</v>
      </c>
      <c r="I41">
        <v>41.607444022900751</v>
      </c>
      <c r="J41">
        <v>0</v>
      </c>
      <c r="K41">
        <v>0</v>
      </c>
      <c r="L41">
        <v>12.274181000950817</v>
      </c>
      <c r="M41">
        <v>38.464862995937416</v>
      </c>
      <c r="N41">
        <v>17.159696561808001</v>
      </c>
      <c r="O41">
        <v>37.476837554045709</v>
      </c>
      <c r="P41">
        <v>124.86089318457148</v>
      </c>
      <c r="Q41">
        <v>124.86089318457148</v>
      </c>
      <c r="R41">
        <v>122.97139850697914</v>
      </c>
      <c r="S41">
        <v>19208333.003153779</v>
      </c>
      <c r="T41">
        <v>3.7597087972500676</v>
      </c>
      <c r="U41">
        <v>31.735798360377498</v>
      </c>
      <c r="V41">
        <v>5.1286284106077842</v>
      </c>
      <c r="W41">
        <v>1.5833333333333333</v>
      </c>
      <c r="X41">
        <v>28.136904761904763</v>
      </c>
      <c r="Y41">
        <v>0.10756627602685175</v>
      </c>
      <c r="Z41">
        <v>2.5550983081847281</v>
      </c>
      <c r="AA41">
        <v>0.17090193271295634</v>
      </c>
      <c r="AB41">
        <v>87.329842931937179</v>
      </c>
      <c r="AC41">
        <v>1.8324434776876937</v>
      </c>
      <c r="AD41">
        <v>8.2553956834532372</v>
      </c>
      <c r="AE41">
        <v>1.2684073047485429E-2</v>
      </c>
      <c r="AF41">
        <v>22.928075940124131</v>
      </c>
      <c r="AG41">
        <v>72.060857538035961</v>
      </c>
      <c r="AJ41">
        <v>0.38572607260726072</v>
      </c>
      <c r="AK41">
        <v>1.1728547854785478</v>
      </c>
      <c r="AL41">
        <v>0.32887794583186775</v>
      </c>
      <c r="AM41">
        <v>93.069517132418298</v>
      </c>
    </row>
    <row r="42" spans="1:39">
      <c r="A42">
        <v>2015</v>
      </c>
      <c r="B42" s="20" t="s">
        <v>214</v>
      </c>
      <c r="C42" s="2" t="s">
        <v>63</v>
      </c>
      <c r="D42">
        <v>1597.2920137223266</v>
      </c>
      <c r="E42">
        <v>163.69289427194926</v>
      </c>
      <c r="F42">
        <v>999.9084286214453</v>
      </c>
      <c r="G42">
        <v>3.1578872003236507</v>
      </c>
      <c r="I42">
        <v>30.816623368675629</v>
      </c>
      <c r="J42">
        <v>21.724086084985114</v>
      </c>
      <c r="K42">
        <v>13.600572655690765</v>
      </c>
      <c r="L42">
        <v>6.8173296519753207E-2</v>
      </c>
      <c r="M42">
        <v>0</v>
      </c>
      <c r="N42">
        <v>0</v>
      </c>
      <c r="O42">
        <v>10.685071574642127</v>
      </c>
      <c r="P42">
        <v>53.248511757181554</v>
      </c>
      <c r="Q42">
        <v>44.591545121811549</v>
      </c>
      <c r="R42">
        <v>43.829296487250666</v>
      </c>
      <c r="S42">
        <v>29512513.577213515</v>
      </c>
      <c r="T42">
        <v>5.9890964144069239</v>
      </c>
      <c r="U42">
        <v>47.858324984215329</v>
      </c>
      <c r="V42">
        <v>1.7150594277619828</v>
      </c>
      <c r="W42">
        <v>0.32474226804123713</v>
      </c>
      <c r="X42">
        <v>53.603092783505154</v>
      </c>
      <c r="Y42">
        <v>6.4327159806505094E-2</v>
      </c>
      <c r="Z42">
        <v>1.0356835769561479</v>
      </c>
      <c r="AA42">
        <v>0.36421751764217519</v>
      </c>
      <c r="AB42">
        <v>71.529519033508095</v>
      </c>
      <c r="AC42">
        <v>1.9782880054469116</v>
      </c>
      <c r="AD42">
        <v>3.4292543021032507</v>
      </c>
      <c r="AE42">
        <v>6.6471070563616855E-3</v>
      </c>
      <c r="AF42">
        <v>17.238684859049108</v>
      </c>
      <c r="AG42">
        <v>1250.9803921568628</v>
      </c>
      <c r="AJ42">
        <v>0.18146929824561403</v>
      </c>
      <c r="AK42">
        <v>1.0382401315789473</v>
      </c>
      <c r="AL42">
        <v>0.17478547854785478</v>
      </c>
      <c r="AM42">
        <v>90.648702527822195</v>
      </c>
    </row>
    <row r="43" spans="1:39">
      <c r="A43">
        <v>2015</v>
      </c>
      <c r="B43" s="20" t="s">
        <v>215</v>
      </c>
      <c r="C43" s="2" t="s">
        <v>64</v>
      </c>
      <c r="D43">
        <v>2026.6094579029284</v>
      </c>
      <c r="E43">
        <v>157.4358784017198</v>
      </c>
      <c r="F43">
        <v>585.64385725586828</v>
      </c>
      <c r="G43">
        <v>2.2423232036889669</v>
      </c>
      <c r="I43">
        <v>63.832969592452244</v>
      </c>
      <c r="J43">
        <v>12.462359111959785</v>
      </c>
      <c r="K43">
        <v>6.1493639355929188</v>
      </c>
      <c r="L43">
        <v>0.98968063339560541</v>
      </c>
      <c r="M43">
        <v>9.2407259140645852</v>
      </c>
      <c r="N43">
        <v>18.727342535331974</v>
      </c>
      <c r="O43">
        <v>20.021289708106895</v>
      </c>
      <c r="P43">
        <v>1005.6087151418182</v>
      </c>
      <c r="Q43">
        <v>921.11031461687571</v>
      </c>
      <c r="R43">
        <v>905.39151627945807</v>
      </c>
      <c r="S43">
        <v>61838190.227928445</v>
      </c>
      <c r="T43">
        <v>4.1691436450498376</v>
      </c>
      <c r="U43">
        <v>81.039138095130895</v>
      </c>
      <c r="V43">
        <v>7.7523535886332118</v>
      </c>
      <c r="W43">
        <v>2.3322033898305086</v>
      </c>
      <c r="X43">
        <v>0</v>
      </c>
      <c r="Y43">
        <v>0</v>
      </c>
      <c r="Z43">
        <v>0</v>
      </c>
      <c r="AA43">
        <v>0</v>
      </c>
      <c r="AB43">
        <v>0</v>
      </c>
      <c r="AC43" t="e">
        <v>#VALUE!</v>
      </c>
      <c r="AD43">
        <v>0</v>
      </c>
      <c r="AE43">
        <v>0</v>
      </c>
      <c r="AF43">
        <v>14.189993696448999</v>
      </c>
      <c r="AG43">
        <v>39.060568603213845</v>
      </c>
      <c r="AJ43">
        <v>0.19753886010362695</v>
      </c>
      <c r="AK43">
        <v>1.3381851649850014</v>
      </c>
      <c r="AL43">
        <v>0.14761698550576968</v>
      </c>
      <c r="AM43">
        <v>91.570117634490401</v>
      </c>
    </row>
    <row r="44" spans="1:39">
      <c r="A44">
        <v>2015</v>
      </c>
      <c r="B44" s="20" t="s">
        <v>216</v>
      </c>
      <c r="C44" s="2" t="s">
        <v>65</v>
      </c>
      <c r="D44">
        <v>1426.8332351159436</v>
      </c>
      <c r="E44">
        <v>56.102414155577947</v>
      </c>
      <c r="F44">
        <v>278.92961803301046</v>
      </c>
      <c r="G44">
        <v>7.0414254501388651</v>
      </c>
      <c r="I44">
        <v>36.180332394209458</v>
      </c>
      <c r="J44">
        <v>7.0414254501388651</v>
      </c>
      <c r="K44">
        <v>4.9350024073182475</v>
      </c>
      <c r="L44">
        <v>3.0091478093403947</v>
      </c>
      <c r="M44">
        <v>10.6724442304606</v>
      </c>
      <c r="N44">
        <v>15.227798127942586</v>
      </c>
      <c r="O44">
        <v>0</v>
      </c>
      <c r="P44">
        <v>49.00374134405584</v>
      </c>
      <c r="Q44">
        <v>48.202278284690443</v>
      </c>
      <c r="R44">
        <v>48.030536200540716</v>
      </c>
      <c r="S44">
        <v>17895412.906326029</v>
      </c>
      <c r="T44">
        <v>5.0377678017253675</v>
      </c>
      <c r="U44">
        <v>34.11942738441271</v>
      </c>
      <c r="V44">
        <v>5.3240046086415811</v>
      </c>
      <c r="W44">
        <v>1.3478260869565217</v>
      </c>
      <c r="X44">
        <v>41.014492753623188</v>
      </c>
      <c r="Y44">
        <v>3.8476703239928758E-2</v>
      </c>
      <c r="Z44">
        <v>1.8969144460028051</v>
      </c>
      <c r="AA44">
        <v>0.18003696857670981</v>
      </c>
      <c r="AB44">
        <v>87.26899383983573</v>
      </c>
      <c r="AC44">
        <v>0.57744565217391308</v>
      </c>
      <c r="AD44">
        <v>7.527058823529412</v>
      </c>
      <c r="AE44">
        <v>2.7280085601699196E-2</v>
      </c>
      <c r="AF44">
        <v>14.303104077906269</v>
      </c>
      <c r="AG44">
        <v>40.916530278232408</v>
      </c>
      <c r="AJ44">
        <v>0.2294455066921606</v>
      </c>
      <c r="AK44">
        <v>1.5846080305927341</v>
      </c>
      <c r="AL44">
        <v>0.14479638009049775</v>
      </c>
      <c r="AM44">
        <v>94.045653567936299</v>
      </c>
    </row>
    <row r="45" spans="1:39">
      <c r="A45">
        <v>2015</v>
      </c>
      <c r="B45" s="20" t="s">
        <v>217</v>
      </c>
      <c r="C45" s="2" t="s">
        <v>67</v>
      </c>
      <c r="D45">
        <v>1646.496228467224</v>
      </c>
      <c r="E45">
        <v>67.804550194892144</v>
      </c>
      <c r="F45">
        <v>309.76768708990443</v>
      </c>
      <c r="G45">
        <v>0.83195767110297125</v>
      </c>
      <c r="I45">
        <v>23.121490276070073</v>
      </c>
      <c r="J45">
        <v>5.5463844740198081</v>
      </c>
      <c r="K45">
        <v>3.3685983472814356</v>
      </c>
      <c r="L45">
        <v>2.1159008368861518</v>
      </c>
      <c r="M45">
        <v>0</v>
      </c>
      <c r="N45">
        <v>0</v>
      </c>
      <c r="O45">
        <v>37.981510015408318</v>
      </c>
      <c r="P45">
        <v>22.497522022742846</v>
      </c>
      <c r="Q45">
        <v>22.497522022742846</v>
      </c>
      <c r="R45">
        <v>22.23753525052317</v>
      </c>
      <c r="S45">
        <v>22138730.539015152</v>
      </c>
      <c r="T45">
        <v>4.8704188662486434</v>
      </c>
      <c r="U45">
        <v>37.091446170007465</v>
      </c>
      <c r="V45">
        <v>6.6903262717863932</v>
      </c>
      <c r="W45">
        <v>1.4789272030651341</v>
      </c>
      <c r="X45">
        <v>29.954022988505749</v>
      </c>
      <c r="Y45">
        <v>3.0569751664757196E-2</v>
      </c>
      <c r="Z45">
        <v>1.3205265986029016</v>
      </c>
      <c r="AA45">
        <v>0.25076297049847407</v>
      </c>
      <c r="AB45">
        <v>94.969574036511148</v>
      </c>
      <c r="AC45">
        <v>0.9115014270195344</v>
      </c>
      <c r="AD45">
        <v>2.5228534814181973</v>
      </c>
      <c r="AE45">
        <v>1.608018524153592E-2</v>
      </c>
      <c r="AF45">
        <v>7.0919046914311084</v>
      </c>
      <c r="AG45">
        <v>18.377635197066912</v>
      </c>
      <c r="AJ45">
        <v>0.36755141501142558</v>
      </c>
      <c r="AK45">
        <v>0.75057127790472844</v>
      </c>
      <c r="AL45">
        <v>0.48969555035128803</v>
      </c>
      <c r="AM45">
        <v>93.429640135862201</v>
      </c>
    </row>
    <row r="46" spans="1:39">
      <c r="A46">
        <v>2015</v>
      </c>
      <c r="B46" s="20" t="s">
        <v>218</v>
      </c>
      <c r="C46" s="2" t="s">
        <v>69</v>
      </c>
      <c r="D46">
        <v>1103.4453202327397</v>
      </c>
      <c r="E46">
        <v>71.67206674242702</v>
      </c>
      <c r="F46">
        <v>18.52243720552811</v>
      </c>
      <c r="G46">
        <v>2.1428312637389668</v>
      </c>
      <c r="I46">
        <v>49.65165599268844</v>
      </c>
      <c r="J46">
        <v>6.0055665681105266</v>
      </c>
      <c r="K46">
        <v>5.4425592804578899</v>
      </c>
      <c r="L46">
        <v>6.0302534750613246</v>
      </c>
      <c r="M46">
        <v>18.141864268192968</v>
      </c>
      <c r="N46">
        <v>20.018555227035087</v>
      </c>
      <c r="O46">
        <v>20.625</v>
      </c>
      <c r="P46">
        <v>99.246921688962686</v>
      </c>
      <c r="Q46">
        <v>96.624772905703153</v>
      </c>
      <c r="R46">
        <v>90.675596634006823</v>
      </c>
      <c r="S46">
        <v>16871155.553901441</v>
      </c>
      <c r="T46">
        <v>4.9341509362410427</v>
      </c>
      <c r="U46">
        <v>38.740133636543959</v>
      </c>
      <c r="V46">
        <v>7.6408851641218432</v>
      </c>
      <c r="W46">
        <v>1.7712418300653594</v>
      </c>
      <c r="X46">
        <v>16.424836601307188</v>
      </c>
      <c r="Y46">
        <v>5.1476914252939487E-2</v>
      </c>
      <c r="Z46">
        <v>3.1989010989010991</v>
      </c>
      <c r="AA46">
        <v>0.12160769495018894</v>
      </c>
      <c r="AB46">
        <v>86.723163841807903</v>
      </c>
      <c r="AC46">
        <v>0.54938172187326639</v>
      </c>
      <c r="AD46">
        <v>18.781758957654723</v>
      </c>
      <c r="AE46">
        <v>1.5040437711031548E-2</v>
      </c>
      <c r="AF46">
        <v>4.4011698409301658</v>
      </c>
      <c r="AG46">
        <v>15.020482476103778</v>
      </c>
      <c r="AJ46">
        <v>0.22818086225026288</v>
      </c>
      <c r="AK46">
        <v>1.4963196635120926</v>
      </c>
      <c r="AL46">
        <v>0.15249472944483486</v>
      </c>
      <c r="AM46">
        <v>95.783963222390895</v>
      </c>
    </row>
    <row r="47" spans="1:39">
      <c r="A47">
        <v>2015</v>
      </c>
      <c r="B47" s="20" t="s">
        <v>219</v>
      </c>
      <c r="C47" s="2" t="s">
        <v>70</v>
      </c>
      <c r="D47">
        <v>1119.536381221239</v>
      </c>
      <c r="E47">
        <v>37.603983897615294</v>
      </c>
      <c r="F47">
        <v>23.961597365877861</v>
      </c>
      <c r="G47">
        <v>1.1960107133011411</v>
      </c>
      <c r="I47">
        <v>20.050767840636777</v>
      </c>
      <c r="J47">
        <v>5.5227553525964463</v>
      </c>
      <c r="K47">
        <v>4.9330735876327525</v>
      </c>
      <c r="L47">
        <v>0</v>
      </c>
      <c r="M47">
        <v>2.1680387104882799</v>
      </c>
      <c r="N47">
        <v>2.4271982122876099</v>
      </c>
      <c r="O47">
        <v>22.126116071428573</v>
      </c>
      <c r="P47">
        <v>126.07359989621442</v>
      </c>
      <c r="Q47">
        <v>123.2594570413882</v>
      </c>
      <c r="R47">
        <v>118.44023740249831</v>
      </c>
      <c r="S47">
        <v>9499871.5519670695</v>
      </c>
      <c r="T47">
        <v>2.321667855231627</v>
      </c>
      <c r="U47">
        <v>33.277239258319987</v>
      </c>
      <c r="V47">
        <v>3.5528553542180958</v>
      </c>
      <c r="W47">
        <v>1.8703703703703705</v>
      </c>
      <c r="X47">
        <v>74.907407407407405</v>
      </c>
      <c r="Y47">
        <v>4.430060892802383E-2</v>
      </c>
      <c r="Z47">
        <v>2.2830913748932535</v>
      </c>
      <c r="AA47">
        <v>0.27118010099121004</v>
      </c>
      <c r="AB47">
        <v>77.310344827586206</v>
      </c>
      <c r="AC47">
        <v>1.1461230165221659</v>
      </c>
      <c r="AD47">
        <v>3.286351471900089</v>
      </c>
      <c r="AE47">
        <v>2.0985435620951738E-2</v>
      </c>
      <c r="AF47">
        <v>8.6251067463706228</v>
      </c>
      <c r="AG47">
        <v>28.184281842818429</v>
      </c>
      <c r="AJ47">
        <v>0.21208907741251326</v>
      </c>
      <c r="AK47">
        <v>2.003711558854719</v>
      </c>
      <c r="AL47">
        <v>0.10584810796507012</v>
      </c>
      <c r="AM47">
        <v>87.169418301369404</v>
      </c>
    </row>
    <row r="48" spans="1:39">
      <c r="A48">
        <v>2015</v>
      </c>
      <c r="B48" s="20" t="s">
        <v>220</v>
      </c>
      <c r="C48" s="2" t="s">
        <v>71</v>
      </c>
      <c r="D48">
        <v>1168.3705281267755</v>
      </c>
      <c r="E48">
        <v>154.50350083116123</v>
      </c>
      <c r="F48">
        <v>736.41122929913047</v>
      </c>
      <c r="G48">
        <v>3.6871603418832031</v>
      </c>
      <c r="I48">
        <v>36.705744995148706</v>
      </c>
      <c r="J48">
        <v>5.2054028355998163</v>
      </c>
      <c r="K48">
        <v>4.4552671522325475</v>
      </c>
      <c r="L48">
        <v>0.17471635891108031</v>
      </c>
      <c r="M48">
        <v>12.372102165390874</v>
      </c>
      <c r="N48">
        <v>14.455199541016158</v>
      </c>
      <c r="O48">
        <v>0</v>
      </c>
      <c r="P48">
        <v>74.865940782597363</v>
      </c>
      <c r="Q48">
        <v>74.865940782597363</v>
      </c>
      <c r="R48">
        <v>71.561530649214134</v>
      </c>
      <c r="S48">
        <v>14040255.719624551</v>
      </c>
      <c r="T48">
        <v>2.9089015845998976</v>
      </c>
      <c r="U48">
        <v>27.494223310582363</v>
      </c>
      <c r="V48">
        <v>2.4240846538332481</v>
      </c>
      <c r="W48">
        <v>0.97938144329896903</v>
      </c>
      <c r="X48">
        <v>60.592783505154642</v>
      </c>
      <c r="Y48">
        <v>4.5091179697269598E-2</v>
      </c>
      <c r="Z48">
        <v>1.5361370282690434</v>
      </c>
      <c r="AA48">
        <v>0.33505575197171605</v>
      </c>
      <c r="AB48">
        <v>88.149350649350637</v>
      </c>
      <c r="AC48">
        <v>1.3457860538892721</v>
      </c>
      <c r="AD48">
        <v>5.2762430939226519</v>
      </c>
      <c r="AE48">
        <v>5.1279436096190014E-3</v>
      </c>
      <c r="AF48">
        <v>20.32525410476935</v>
      </c>
      <c r="AG48">
        <v>52.355712603062429</v>
      </c>
      <c r="AJ48">
        <v>0.21833108178322769</v>
      </c>
      <c r="AK48">
        <v>1.822924243998753</v>
      </c>
      <c r="AL48">
        <v>0.1197696955877323</v>
      </c>
      <c r="AM48">
        <v>94.790976384747793</v>
      </c>
    </row>
    <row r="49" spans="1:39">
      <c r="A49">
        <v>2015</v>
      </c>
      <c r="B49" s="20" t="s">
        <v>221</v>
      </c>
      <c r="C49" s="2" t="s">
        <v>72</v>
      </c>
      <c r="D49">
        <v>1449.1487387664993</v>
      </c>
      <c r="E49">
        <v>32.035758742335318</v>
      </c>
      <c r="F49">
        <v>142.09397344437778</v>
      </c>
      <c r="G49">
        <v>1.0770850516299817</v>
      </c>
      <c r="I49">
        <v>10.072851264964187</v>
      </c>
      <c r="J49">
        <v>2.8762382942968228</v>
      </c>
      <c r="K49">
        <v>1.9847778336025377</v>
      </c>
      <c r="L49">
        <v>0.15363343063450607</v>
      </c>
      <c r="M49">
        <v>1.9100372457262915</v>
      </c>
      <c r="N49">
        <v>2.7679280656412937</v>
      </c>
      <c r="O49">
        <v>36.088583905177792</v>
      </c>
      <c r="P49">
        <v>115.74753102320852</v>
      </c>
      <c r="Q49">
        <v>98.730790654439872</v>
      </c>
      <c r="R49">
        <v>97.587516018631518</v>
      </c>
      <c r="S49">
        <v>17398211.238522049</v>
      </c>
      <c r="T49">
        <v>2.406893970122864</v>
      </c>
      <c r="U49">
        <v>23.509336853175075</v>
      </c>
      <c r="V49">
        <v>3.1229449262344158</v>
      </c>
      <c r="W49">
        <v>1.5043478260869565</v>
      </c>
      <c r="X49">
        <v>34.646376811594202</v>
      </c>
      <c r="Y49">
        <v>1.6994577318004613E-2</v>
      </c>
      <c r="Z49">
        <v>1.7554580108582649</v>
      </c>
      <c r="AA49">
        <v>0.23103244061327893</v>
      </c>
      <c r="AB49">
        <v>88.464824836228999</v>
      </c>
      <c r="AC49">
        <v>0.42989678878448273</v>
      </c>
      <c r="AD49">
        <v>6.4822923374114616</v>
      </c>
      <c r="AE49">
        <v>4.3938027632973581E-3</v>
      </c>
      <c r="AF49">
        <v>10.969485392189839</v>
      </c>
      <c r="AG49">
        <v>25.64676616915423</v>
      </c>
      <c r="AJ49">
        <v>0.30695644097705954</v>
      </c>
      <c r="AK49">
        <v>2.2612612612612613</v>
      </c>
      <c r="AL49">
        <v>0.13574567708547255</v>
      </c>
      <c r="AM49">
        <v>93.6395794406627</v>
      </c>
    </row>
    <row r="50" spans="1:39">
      <c r="A50">
        <v>2015</v>
      </c>
      <c r="B50" s="20" t="s">
        <v>223</v>
      </c>
      <c r="C50" s="2" t="s">
        <v>73</v>
      </c>
      <c r="D50">
        <v>877.41718915139518</v>
      </c>
      <c r="E50">
        <v>45.422181428200034</v>
      </c>
      <c r="F50">
        <v>139.78863238150163</v>
      </c>
      <c r="G50">
        <v>4.6452013809833126</v>
      </c>
      <c r="I50">
        <v>28.462814122157187</v>
      </c>
      <c r="J50">
        <v>6.5514868533679733</v>
      </c>
      <c r="K50">
        <v>7.4667865348117077</v>
      </c>
      <c r="L50">
        <v>4.7697532714014583</v>
      </c>
      <c r="M50">
        <v>12.735990410548396</v>
      </c>
      <c r="N50">
        <v>11.174776907082498</v>
      </c>
      <c r="O50">
        <v>0</v>
      </c>
      <c r="P50">
        <v>152.9629756634175</v>
      </c>
      <c r="Q50">
        <v>106.18229194455252</v>
      </c>
      <c r="R50">
        <v>96.146904055447052</v>
      </c>
      <c r="S50">
        <v>25981919.627279557</v>
      </c>
      <c r="T50">
        <v>3.0237631630929109</v>
      </c>
      <c r="U50">
        <v>36.000310702620673</v>
      </c>
      <c r="V50">
        <v>7.7566098531513807</v>
      </c>
      <c r="W50">
        <v>2.95</v>
      </c>
      <c r="X50">
        <v>65.24166666666666</v>
      </c>
      <c r="Y50">
        <v>9.7754969533513134E-2</v>
      </c>
      <c r="Z50">
        <v>0</v>
      </c>
      <c r="AA50">
        <v>0</v>
      </c>
      <c r="AB50">
        <v>62.739490992279102</v>
      </c>
      <c r="AC50">
        <v>2.785465810121118</v>
      </c>
      <c r="AD50">
        <v>3.1458523245214223</v>
      </c>
      <c r="AE50">
        <v>9.0900450582844256E-3</v>
      </c>
      <c r="AF50">
        <v>10.952857395091518</v>
      </c>
      <c r="AG50">
        <v>20.29598308668076</v>
      </c>
      <c r="AJ50">
        <v>0.38278234603121331</v>
      </c>
      <c r="AK50">
        <v>1.0773619734854842</v>
      </c>
      <c r="AL50">
        <v>0.35529595015576326</v>
      </c>
      <c r="AM50">
        <v>93.563818604575005</v>
      </c>
    </row>
    <row r="51" spans="1:39">
      <c r="A51">
        <v>2015</v>
      </c>
      <c r="B51" s="20" t="s">
        <v>224</v>
      </c>
      <c r="C51" s="2" t="s">
        <v>74</v>
      </c>
      <c r="D51">
        <v>2751.3545298240056</v>
      </c>
      <c r="E51">
        <v>91.283159253221541</v>
      </c>
      <c r="F51">
        <v>1131.8076890461316</v>
      </c>
      <c r="G51">
        <v>3.3203458619820769</v>
      </c>
      <c r="I51">
        <v>42.215825959486409</v>
      </c>
      <c r="J51">
        <v>0</v>
      </c>
      <c r="K51">
        <v>0</v>
      </c>
      <c r="L51">
        <v>0</v>
      </c>
      <c r="M51">
        <v>7.3174469389318828</v>
      </c>
      <c r="N51">
        <v>20.132890782177036</v>
      </c>
      <c r="O51">
        <v>38.544824599393678</v>
      </c>
      <c r="P51">
        <v>121.69331103677169</v>
      </c>
      <c r="Q51">
        <v>114.57828418966723</v>
      </c>
      <c r="R51">
        <v>107.83218466056078</v>
      </c>
      <c r="S51">
        <v>27950376.535126332</v>
      </c>
      <c r="T51">
        <v>4.6379434262606791</v>
      </c>
      <c r="U51">
        <v>62.506828449376869</v>
      </c>
      <c r="V51">
        <v>11.436746857938266</v>
      </c>
      <c r="W51">
        <v>3.0138888888888888</v>
      </c>
      <c r="X51">
        <v>30.736111111111111</v>
      </c>
      <c r="Y51">
        <v>1.491943639182903E-2</v>
      </c>
      <c r="Z51">
        <v>1.5566870332654448</v>
      </c>
      <c r="AA51">
        <v>0.28303532490187527</v>
      </c>
      <c r="AB51">
        <v>65.023112480739599</v>
      </c>
      <c r="AC51">
        <v>0.2792076325574625</v>
      </c>
      <c r="AD51">
        <v>5.3815165876777256</v>
      </c>
      <c r="AE51">
        <v>2.8631929758141612E-2</v>
      </c>
      <c r="AF51">
        <v>4.6547985274093495</v>
      </c>
      <c r="AG51">
        <v>15.813953488372093</v>
      </c>
      <c r="AJ51">
        <v>0.43500797448165868</v>
      </c>
      <c r="AK51">
        <v>1.4780701754385965</v>
      </c>
      <c r="AL51">
        <v>0.29430806582141894</v>
      </c>
      <c r="AM51">
        <v>92.718986003467407</v>
      </c>
    </row>
    <row r="52" spans="1:39">
      <c r="A52">
        <v>2015</v>
      </c>
      <c r="B52" s="20" t="s">
        <v>225</v>
      </c>
      <c r="C52" s="2" t="s">
        <v>75</v>
      </c>
      <c r="D52">
        <v>601.14805041884722</v>
      </c>
      <c r="E52">
        <v>101.23196639098715</v>
      </c>
      <c r="F52">
        <v>237.76501588908971</v>
      </c>
      <c r="G52">
        <v>6.493497844158715</v>
      </c>
      <c r="I52">
        <v>59.357230293399539</v>
      </c>
      <c r="J52">
        <v>10.822496406931192</v>
      </c>
      <c r="K52">
        <v>18.003046669436365</v>
      </c>
      <c r="L52">
        <v>9.9709181553801418</v>
      </c>
      <c r="M52">
        <v>29.774269491760144</v>
      </c>
      <c r="N52">
        <v>17.89874405761697</v>
      </c>
      <c r="O52">
        <v>21.885995777621392</v>
      </c>
      <c r="P52">
        <v>118.29821072499402</v>
      </c>
      <c r="Q52">
        <v>95.737468215160547</v>
      </c>
      <c r="R52">
        <v>84.332222001702291</v>
      </c>
      <c r="S52">
        <v>26146723.081287935</v>
      </c>
      <c r="T52">
        <v>4.4954985074944949</v>
      </c>
      <c r="U52">
        <v>54.94498175826606</v>
      </c>
      <c r="V52">
        <v>9.4072468767940354</v>
      </c>
      <c r="W52">
        <v>3.0540540540540539</v>
      </c>
      <c r="X52">
        <v>123.83783783783784</v>
      </c>
      <c r="Y52">
        <v>0.25054680664916884</v>
      </c>
      <c r="Z52">
        <v>3.2736696613683485</v>
      </c>
      <c r="AA52">
        <v>4.2643023010344103E-2</v>
      </c>
      <c r="AB52">
        <v>90.099009900990097</v>
      </c>
      <c r="AC52">
        <v>1.1133541322566831</v>
      </c>
      <c r="AD52">
        <v>17.153846153846153</v>
      </c>
      <c r="AE52">
        <v>2.8859388180970561E-2</v>
      </c>
      <c r="AF52">
        <v>45.986394557823132</v>
      </c>
      <c r="AG52">
        <v>54.450261780104711</v>
      </c>
      <c r="AJ52">
        <v>0.31496881496881496</v>
      </c>
      <c r="AK52">
        <v>2.7692307692307692</v>
      </c>
      <c r="AL52">
        <v>0.11373873873873874</v>
      </c>
      <c r="AM52">
        <v>93.007123201978004</v>
      </c>
    </row>
    <row r="53" spans="1:39">
      <c r="A53">
        <v>2015</v>
      </c>
      <c r="B53" s="20" t="s">
        <v>226</v>
      </c>
      <c r="C53" s="2" t="s">
        <v>76</v>
      </c>
      <c r="D53">
        <v>1421.7360058832105</v>
      </c>
      <c r="E53">
        <v>78.925496286193379</v>
      </c>
      <c r="F53">
        <v>403.99681744953563</v>
      </c>
      <c r="G53">
        <v>3.7099171870689838</v>
      </c>
      <c r="I53">
        <v>27.784487320360725</v>
      </c>
      <c r="J53">
        <v>3.4306761084723938</v>
      </c>
      <c r="K53">
        <v>2.4130190796857462</v>
      </c>
      <c r="L53">
        <v>0</v>
      </c>
      <c r="M53">
        <v>9.3714927048260375</v>
      </c>
      <c r="N53">
        <v>13.323788607323017</v>
      </c>
      <c r="O53">
        <v>38.5570869491237</v>
      </c>
      <c r="P53">
        <v>117.22141563658289</v>
      </c>
      <c r="Q53">
        <v>101.00548728665234</v>
      </c>
      <c r="R53">
        <v>99.230311858431151</v>
      </c>
      <c r="S53">
        <v>29166822.190650247</v>
      </c>
      <c r="T53">
        <v>2.5331154986976396</v>
      </c>
      <c r="U53">
        <v>25.590450274244656</v>
      </c>
      <c r="V53">
        <v>7.9583707400028203</v>
      </c>
      <c r="W53">
        <v>3.5625</v>
      </c>
      <c r="X53">
        <v>69.348214285714292</v>
      </c>
      <c r="Y53">
        <v>5.3756817363860357E-2</v>
      </c>
      <c r="Z53">
        <v>1.1781096059113301</v>
      </c>
      <c r="AA53">
        <v>3.1229583169998694E-2</v>
      </c>
      <c r="AB53">
        <v>92.468619246861934</v>
      </c>
      <c r="AC53">
        <v>0.14776974665177825</v>
      </c>
      <c r="AD53">
        <v>20.737556561085974</v>
      </c>
      <c r="AE53">
        <v>2.0176438849413472E-2</v>
      </c>
      <c r="AF53">
        <v>9.1335647255431294</v>
      </c>
      <c r="AG53">
        <v>22.833843017329254</v>
      </c>
      <c r="AJ53">
        <v>0.18833943833943834</v>
      </c>
      <c r="AK53">
        <v>1.3043345543345544</v>
      </c>
      <c r="AL53">
        <v>0.14439503861455652</v>
      </c>
      <c r="AM53">
        <v>92.878637396032005</v>
      </c>
    </row>
    <row r="54" spans="1:39">
      <c r="A54">
        <v>2015</v>
      </c>
      <c r="B54" s="20" t="s">
        <v>227</v>
      </c>
      <c r="C54" s="2" t="s">
        <v>77</v>
      </c>
      <c r="D54">
        <v>1022.1498069480249</v>
      </c>
      <c r="E54">
        <v>67.081324917879954</v>
      </c>
      <c r="F54">
        <v>217.23274700057547</v>
      </c>
      <c r="G54">
        <v>3.1358136180759133</v>
      </c>
      <c r="I54">
        <v>30.655713930310135</v>
      </c>
      <c r="J54">
        <v>6.9238764687116179</v>
      </c>
      <c r="K54">
        <v>6.7738372806479328</v>
      </c>
      <c r="L54">
        <v>1.889802429745981</v>
      </c>
      <c r="M54">
        <v>7.559209718983924</v>
      </c>
      <c r="N54">
        <v>7.7266447549390511</v>
      </c>
      <c r="O54">
        <v>12.009468045346953</v>
      </c>
      <c r="P54">
        <v>201.36940729836286</v>
      </c>
      <c r="Q54">
        <v>180.34691280278196</v>
      </c>
      <c r="R54">
        <v>172.57009502995368</v>
      </c>
      <c r="S54">
        <v>17776232.797334146</v>
      </c>
      <c r="T54">
        <v>3.3615921985773793</v>
      </c>
      <c r="U54">
        <v>38.38235868524918</v>
      </c>
      <c r="V54">
        <v>4.641004154752352</v>
      </c>
      <c r="W54">
        <v>1.6086956521739131</v>
      </c>
      <c r="X54">
        <v>37.052173913043475</v>
      </c>
      <c r="Y54">
        <v>4.1924946376212684E-2</v>
      </c>
      <c r="Z54">
        <v>6.701402805611222</v>
      </c>
      <c r="AA54">
        <v>4.9491626794258371E-2</v>
      </c>
      <c r="AB54">
        <v>64.350453172205434</v>
      </c>
      <c r="AC54">
        <v>0.54806504734458628</v>
      </c>
      <c r="AD54">
        <v>14.04225352112676</v>
      </c>
      <c r="AE54">
        <v>2.1514695142830303E-2</v>
      </c>
      <c r="AF54">
        <v>1.9736842105263157</v>
      </c>
      <c r="AG54">
        <v>36.233951497860197</v>
      </c>
      <c r="AJ54">
        <v>0.13558515699333967</v>
      </c>
      <c r="AK54">
        <v>1.0449571836346336</v>
      </c>
      <c r="AL54">
        <v>0.12975187798770771</v>
      </c>
      <c r="AM54">
        <v>93.302855501567805</v>
      </c>
    </row>
    <row r="55" spans="1:39">
      <c r="A55">
        <v>2015</v>
      </c>
      <c r="B55" s="20" t="s">
        <v>228</v>
      </c>
      <c r="C55" s="2" t="s">
        <v>78</v>
      </c>
      <c r="D55">
        <v>1151.5620024920827</v>
      </c>
      <c r="E55">
        <v>37.592771580334386</v>
      </c>
      <c r="F55">
        <v>121.22426957693322</v>
      </c>
      <c r="G55">
        <v>1.6635413020364893</v>
      </c>
      <c r="I55">
        <v>10.274813924343022</v>
      </c>
      <c r="J55">
        <v>3.4901748885863597</v>
      </c>
      <c r="K55">
        <v>3.0308180376161338</v>
      </c>
      <c r="L55">
        <v>4.2488103331067298E-2</v>
      </c>
      <c r="M55">
        <v>0.63732154996600954</v>
      </c>
      <c r="N55">
        <v>0.7339152803102158</v>
      </c>
      <c r="O55">
        <v>90.052962595167159</v>
      </c>
      <c r="P55">
        <v>98.540358302984984</v>
      </c>
      <c r="Q55">
        <v>98.540358302984984</v>
      </c>
      <c r="R55">
        <v>95.947190979222214</v>
      </c>
      <c r="S55">
        <v>8893558.7175199054</v>
      </c>
      <c r="T55">
        <v>1.5330674744257844</v>
      </c>
      <c r="U55">
        <v>24.578007276166563</v>
      </c>
      <c r="V55">
        <v>2.3811473538953667</v>
      </c>
      <c r="W55">
        <v>2.0277777777777777</v>
      </c>
      <c r="X55">
        <v>134.5</v>
      </c>
      <c r="Y55">
        <v>4.8945676566322302E-2</v>
      </c>
      <c r="Z55">
        <v>1.8992847477285908</v>
      </c>
      <c r="AA55">
        <v>0.47918575063613233</v>
      </c>
      <c r="AB55">
        <v>72.89719626168224</v>
      </c>
      <c r="AC55">
        <v>4.3247602605945286</v>
      </c>
      <c r="AD55">
        <v>1.120920745920746</v>
      </c>
      <c r="AE55">
        <v>1.8949102225547763E-2</v>
      </c>
      <c r="AF55">
        <v>4.5209580838323351</v>
      </c>
      <c r="AG55">
        <v>15.222222222222221</v>
      </c>
      <c r="AJ55">
        <v>0.43208245243128962</v>
      </c>
      <c r="AK55">
        <v>1.4162262156448202</v>
      </c>
      <c r="AL55">
        <v>0.30509423399888042</v>
      </c>
      <c r="AM55">
        <v>93.228272184704096</v>
      </c>
    </row>
    <row r="56" spans="1:39">
      <c r="A56">
        <v>2015</v>
      </c>
      <c r="B56" s="20" t="s">
        <v>229</v>
      </c>
      <c r="C56" s="2" t="s">
        <v>79</v>
      </c>
      <c r="D56">
        <v>1858.8597595607293</v>
      </c>
      <c r="E56">
        <v>82.960391427183112</v>
      </c>
      <c r="F56">
        <v>450.0473680739849</v>
      </c>
      <c r="G56">
        <v>2.0258947845465962</v>
      </c>
      <c r="I56">
        <v>34.896037663815122</v>
      </c>
      <c r="J56">
        <v>4.2037316779341873</v>
      </c>
      <c r="K56">
        <v>2.2614571413002018</v>
      </c>
      <c r="L56">
        <v>3.4330554193231975</v>
      </c>
      <c r="M56">
        <v>6.4301672933355123</v>
      </c>
      <c r="N56">
        <v>11.952779228824918</v>
      </c>
      <c r="O56">
        <v>56.912442396313367</v>
      </c>
      <c r="P56">
        <v>43.961916824661138</v>
      </c>
      <c r="Q56">
        <v>43.961916824661138</v>
      </c>
      <c r="R56">
        <v>43.86062208543381</v>
      </c>
      <c r="S56">
        <v>32639755.54135403</v>
      </c>
      <c r="T56">
        <v>4.4063211563888469</v>
      </c>
      <c r="U56">
        <v>51.559022266710869</v>
      </c>
      <c r="V56">
        <v>4.2037316779341873</v>
      </c>
      <c r="W56">
        <v>1.1066666666666667</v>
      </c>
      <c r="X56">
        <v>54.8</v>
      </c>
      <c r="Y56">
        <v>4.105607000509455E-2</v>
      </c>
      <c r="Z56">
        <v>1.1615207961214595</v>
      </c>
      <c r="AA56">
        <v>0.35544815465729351</v>
      </c>
      <c r="AB56">
        <v>93.016069221260807</v>
      </c>
      <c r="AC56">
        <v>1.5005583472920156</v>
      </c>
      <c r="AD56">
        <v>2.3946843853820599</v>
      </c>
      <c r="AE56">
        <v>2.5809120205677251E-2</v>
      </c>
      <c r="AF56">
        <v>7.4875712380259491</v>
      </c>
      <c r="AG56">
        <v>36.382978723404257</v>
      </c>
      <c r="AJ56">
        <v>0.22000738279808046</v>
      </c>
      <c r="AK56">
        <v>0.89294942783314879</v>
      </c>
      <c r="AL56">
        <v>0.24638280281107897</v>
      </c>
      <c r="AM56">
        <v>90.115840555579297</v>
      </c>
    </row>
    <row r="57" spans="1:39">
      <c r="A57">
        <v>2015</v>
      </c>
      <c r="B57" s="20" t="s">
        <v>230</v>
      </c>
      <c r="C57" s="2" t="s">
        <v>80</v>
      </c>
      <c r="D57">
        <v>1676.1476019121012</v>
      </c>
      <c r="E57">
        <v>91.314518577046584</v>
      </c>
      <c r="F57">
        <v>354.95847042494654</v>
      </c>
      <c r="G57">
        <v>2.7453183824165759</v>
      </c>
      <c r="I57">
        <v>28.564384121810562</v>
      </c>
      <c r="J57">
        <v>9.4125201682854023</v>
      </c>
      <c r="K57">
        <v>5.6155676012946998</v>
      </c>
      <c r="L57">
        <v>0.97492493078032993</v>
      </c>
      <c r="M57">
        <v>1.5208828920173147</v>
      </c>
      <c r="N57">
        <v>2.549224212243963</v>
      </c>
      <c r="O57">
        <v>39.88165680473373</v>
      </c>
      <c r="P57">
        <v>110.46638253057174</v>
      </c>
      <c r="Q57">
        <v>80.071786153816788</v>
      </c>
      <c r="R57">
        <v>56.017567945976317</v>
      </c>
      <c r="S57">
        <v>30966756.808977876</v>
      </c>
      <c r="T57">
        <v>4.5755306373609592</v>
      </c>
      <c r="U57">
        <v>63.142322795581244</v>
      </c>
      <c r="V57">
        <v>8.4320493174223401</v>
      </c>
      <c r="W57">
        <v>2.15</v>
      </c>
      <c r="X57">
        <v>55.333333333333336</v>
      </c>
      <c r="Y57">
        <v>5.5832100094174629E-2</v>
      </c>
      <c r="Z57">
        <v>3.3421550094517958</v>
      </c>
      <c r="AA57">
        <v>6.8438914027149328E-2</v>
      </c>
      <c r="AB57">
        <v>80.578512396694208</v>
      </c>
      <c r="AC57">
        <v>0.7695039659050551</v>
      </c>
      <c r="AD57">
        <v>15.456410256410257</v>
      </c>
      <c r="AE57">
        <v>2.6734742002884608E-2</v>
      </c>
      <c r="AF57">
        <v>10.32258064516129</v>
      </c>
      <c r="AG57">
        <v>44.325481798715202</v>
      </c>
      <c r="AJ57">
        <v>7.0646766169154232E-2</v>
      </c>
      <c r="AK57">
        <v>1.5373134328358209</v>
      </c>
      <c r="AL57">
        <v>4.5954692556634306E-2</v>
      </c>
      <c r="AM57">
        <v>91.096242562479802</v>
      </c>
    </row>
    <row r="58" spans="1:39">
      <c r="A58">
        <v>2015</v>
      </c>
      <c r="B58" s="20" t="s">
        <v>231</v>
      </c>
      <c r="C58" s="2" t="s">
        <v>81</v>
      </c>
      <c r="D58">
        <v>650.28042587374955</v>
      </c>
      <c r="E58">
        <v>59.819494674818735</v>
      </c>
      <c r="F58">
        <v>260.65813733896204</v>
      </c>
      <c r="G58">
        <v>7.1842040173189163</v>
      </c>
      <c r="I58">
        <v>41.675714120875547</v>
      </c>
      <c r="J58">
        <v>8.2838270811942607</v>
      </c>
      <c r="K58">
        <v>12.738853503184714</v>
      </c>
      <c r="L58">
        <v>3.6638295473761344</v>
      </c>
      <c r="M58">
        <v>22.884843018995547</v>
      </c>
      <c r="N58">
        <v>14.881565464446327</v>
      </c>
      <c r="O58">
        <v>0</v>
      </c>
      <c r="P58">
        <v>121.69161906887143</v>
      </c>
      <c r="Q58">
        <v>115.68034631968622</v>
      </c>
      <c r="R58">
        <v>108.89933742578826</v>
      </c>
      <c r="S58">
        <v>30852044.985872772</v>
      </c>
      <c r="T58">
        <v>2.8223658639467173</v>
      </c>
      <c r="U58">
        <v>44.461425882693085</v>
      </c>
      <c r="V58">
        <v>3.2988691916260335</v>
      </c>
      <c r="W58">
        <v>1.5254237288135593</v>
      </c>
      <c r="X58">
        <v>30.338983050847457</v>
      </c>
      <c r="Y58">
        <v>4.8154524911223504E-2</v>
      </c>
      <c r="Z58">
        <v>2.4923245614035086</v>
      </c>
      <c r="AA58">
        <v>0.409150901891773</v>
      </c>
      <c r="AB58">
        <v>65.806451612903231</v>
      </c>
      <c r="AC58">
        <v>1.5580844726189567</v>
      </c>
      <c r="AD58">
        <v>6.9084967320261441</v>
      </c>
      <c r="AE58">
        <v>1.556443983275857E-2</v>
      </c>
      <c r="AF58">
        <v>29.267764298093589</v>
      </c>
      <c r="AG58">
        <v>78.834355828220865</v>
      </c>
      <c r="AJ58">
        <v>0.26482440990213013</v>
      </c>
      <c r="AK58">
        <v>0.95624640184225673</v>
      </c>
      <c r="AL58">
        <v>0.2769416014449127</v>
      </c>
      <c r="AM58">
        <v>96.456794242409799</v>
      </c>
    </row>
    <row r="59" spans="1:39">
      <c r="A59">
        <v>2015</v>
      </c>
      <c r="B59" s="20" t="s">
        <v>232</v>
      </c>
      <c r="C59" s="2" t="s">
        <v>82</v>
      </c>
      <c r="D59">
        <v>1190.7631980591955</v>
      </c>
      <c r="E59">
        <v>73.579843949217121</v>
      </c>
      <c r="F59">
        <v>9.2575207168495162</v>
      </c>
      <c r="G59">
        <v>2.6025025191041427</v>
      </c>
      <c r="I59">
        <v>16.392385996954665</v>
      </c>
      <c r="J59">
        <v>7.7737088232980893</v>
      </c>
      <c r="K59">
        <v>6.5283415174136419</v>
      </c>
      <c r="L59">
        <v>0.28384093553972356</v>
      </c>
      <c r="M59">
        <v>0.17030456132383412</v>
      </c>
      <c r="N59">
        <v>0.20279240408603708</v>
      </c>
      <c r="O59">
        <v>0</v>
      </c>
      <c r="P59">
        <v>24.639277096453505</v>
      </c>
      <c r="Q59">
        <v>21.63118976917729</v>
      </c>
      <c r="R59">
        <v>20.684825216775785</v>
      </c>
      <c r="S59">
        <v>16100207.432970265</v>
      </c>
      <c r="T59">
        <v>6.0499733885667739</v>
      </c>
      <c r="U59">
        <v>41.741436507709302</v>
      </c>
      <c r="V59">
        <v>4.4614328898928166</v>
      </c>
      <c r="W59">
        <v>0.80487804878048785</v>
      </c>
      <c r="X59">
        <v>51.56707317073171</v>
      </c>
      <c r="Y59">
        <v>0.12961316821971555</v>
      </c>
      <c r="Z59">
        <v>1.2039995266832328</v>
      </c>
      <c r="AA59">
        <v>0.48422604422604421</v>
      </c>
      <c r="AB59">
        <v>91.516135579460126</v>
      </c>
      <c r="AC59">
        <v>6.4294880935405674</v>
      </c>
      <c r="AD59">
        <v>1.7065868263473054</v>
      </c>
      <c r="AE59">
        <v>1.1892935098045501E-2</v>
      </c>
      <c r="AF59">
        <v>21.777153119387833</v>
      </c>
      <c r="AG59">
        <v>31.50984682713348</v>
      </c>
      <c r="AJ59">
        <v>0.1238242097147263</v>
      </c>
      <c r="AK59">
        <v>1.3895142636854279</v>
      </c>
      <c r="AL59">
        <v>8.911330595938298E-2</v>
      </c>
      <c r="AM59">
        <v>92.268040352890495</v>
      </c>
    </row>
    <row r="60" spans="1:39">
      <c r="A60">
        <v>2015</v>
      </c>
      <c r="B60" s="20" t="s">
        <v>233</v>
      </c>
      <c r="C60" s="2" t="s">
        <v>83</v>
      </c>
      <c r="D60">
        <v>1078.04265456128</v>
      </c>
      <c r="E60">
        <v>71.323263304467986</v>
      </c>
      <c r="F60">
        <v>320.44557436903978</v>
      </c>
      <c r="G60">
        <v>3.3189691115990918</v>
      </c>
      <c r="I60">
        <v>21.435008845744136</v>
      </c>
      <c r="J60">
        <v>2.7658075929992432</v>
      </c>
      <c r="K60">
        <v>2.5655827079725482</v>
      </c>
      <c r="L60">
        <v>0</v>
      </c>
      <c r="M60">
        <v>0</v>
      </c>
      <c r="N60">
        <v>0</v>
      </c>
      <c r="O60">
        <v>72.502805836139174</v>
      </c>
      <c r="P60">
        <v>30.804182067029075</v>
      </c>
      <c r="Q60">
        <v>29.663286434916888</v>
      </c>
      <c r="R60">
        <v>1.0026052524622258</v>
      </c>
      <c r="S60">
        <v>24139421.110939171</v>
      </c>
      <c r="T60">
        <v>3.0769609472116586</v>
      </c>
      <c r="U60">
        <v>42.800872501663292</v>
      </c>
      <c r="V60">
        <v>8.8160117026850884</v>
      </c>
      <c r="W60">
        <v>3.6428571428571428</v>
      </c>
      <c r="X60">
        <v>160.91428571428571</v>
      </c>
      <c r="Y60">
        <v>0.18078805874327902</v>
      </c>
      <c r="Z60">
        <v>1.5789968283801246</v>
      </c>
      <c r="AA60">
        <v>0.2863413182562119</v>
      </c>
      <c r="AB60">
        <v>94.154325798908815</v>
      </c>
      <c r="AC60">
        <v>5.3456846577080226</v>
      </c>
      <c r="AD60">
        <v>3.0132450331125828</v>
      </c>
      <c r="AE60">
        <v>8.6221910072260821E-3</v>
      </c>
      <c r="AF60">
        <v>99.10267308963823</v>
      </c>
      <c r="AG60">
        <v>69.498464687819862</v>
      </c>
      <c r="AJ60">
        <v>0.178477344573235</v>
      </c>
      <c r="AK60">
        <v>1.4980242360379348</v>
      </c>
      <c r="AL60">
        <v>0.11914182713444121</v>
      </c>
      <c r="AM60">
        <v>87.945998071359696</v>
      </c>
    </row>
    <row r="61" spans="1:39">
      <c r="A61">
        <v>2015</v>
      </c>
      <c r="B61" s="20" t="s">
        <v>234</v>
      </c>
      <c r="C61" s="2" t="s">
        <v>84</v>
      </c>
      <c r="D61">
        <v>2124.0176233067141</v>
      </c>
      <c r="E61">
        <v>96.081970508556736</v>
      </c>
      <c r="F61">
        <v>302.35080625149055</v>
      </c>
      <c r="G61">
        <v>2.2886750804861329</v>
      </c>
      <c r="I61">
        <v>66.032514359211021</v>
      </c>
      <c r="J61">
        <v>6.0607506761021677</v>
      </c>
      <c r="K61">
        <v>2.8534370946822305</v>
      </c>
      <c r="L61">
        <v>4.7889853337324162</v>
      </c>
      <c r="M61">
        <v>12.710765239948119</v>
      </c>
      <c r="N61">
        <v>26.997889375364199</v>
      </c>
      <c r="O61">
        <v>21.974830590513069</v>
      </c>
      <c r="P61">
        <v>306.4705464258376</v>
      </c>
      <c r="Q61">
        <v>243.57436458432974</v>
      </c>
      <c r="R61">
        <v>240.94662652895678</v>
      </c>
      <c r="S61">
        <v>19301439.826684568</v>
      </c>
      <c r="T61">
        <v>4.4925844172505576</v>
      </c>
      <c r="U61">
        <v>54.631521828641219</v>
      </c>
      <c r="V61">
        <v>8.2646600128665906</v>
      </c>
      <c r="W61">
        <v>2.2674418604651163</v>
      </c>
      <c r="X61">
        <v>48.593023255813954</v>
      </c>
      <c r="Y61">
        <v>4.1965836856428435E-2</v>
      </c>
      <c r="Z61">
        <v>3.6741071428571428</v>
      </c>
      <c r="AA61">
        <v>0.1911705143782908</v>
      </c>
      <c r="AB61">
        <v>82.415254237288138</v>
      </c>
      <c r="AC61">
        <v>0.77541785853109146</v>
      </c>
      <c r="AD61">
        <v>4.6362467866323911</v>
      </c>
      <c r="AE61">
        <v>2.2848698152838409E-2</v>
      </c>
      <c r="AF61">
        <v>8.0199518018270464</v>
      </c>
      <c r="AG61">
        <v>21.05263157894737</v>
      </c>
      <c r="AJ61">
        <v>0.24961479198767333</v>
      </c>
      <c r="AK61">
        <v>1</v>
      </c>
      <c r="AL61">
        <v>0.24961479198767333</v>
      </c>
      <c r="AM61">
        <v>90.619102696779706</v>
      </c>
    </row>
    <row r="62" spans="1:39">
      <c r="A62">
        <v>2015</v>
      </c>
      <c r="B62" s="20" t="s">
        <v>235</v>
      </c>
      <c r="C62" s="2" t="s">
        <v>85</v>
      </c>
      <c r="D62">
        <v>1293.7087044198931</v>
      </c>
      <c r="E62">
        <v>53.75821450783755</v>
      </c>
      <c r="F62">
        <v>31.420904999414024</v>
      </c>
      <c r="G62">
        <v>4.6820749757224416</v>
      </c>
      <c r="I62">
        <v>20.86949272715308</v>
      </c>
      <c r="J62">
        <v>4.0825409849287144</v>
      </c>
      <c r="K62">
        <v>3.1556879620434732</v>
      </c>
      <c r="L62">
        <v>0</v>
      </c>
      <c r="M62">
        <v>0</v>
      </c>
      <c r="N62">
        <v>0</v>
      </c>
      <c r="O62">
        <v>12.460063897763577</v>
      </c>
      <c r="P62">
        <v>80.423202479330001</v>
      </c>
      <c r="Q62">
        <v>75.798225978921238</v>
      </c>
      <c r="R62">
        <v>75.341438176411742</v>
      </c>
      <c r="S62">
        <v>13399406.718292251</v>
      </c>
      <c r="T62">
        <v>3.1404161422528576</v>
      </c>
      <c r="U62">
        <v>29.548460974833706</v>
      </c>
      <c r="V62">
        <v>3.2831623305370781</v>
      </c>
      <c r="W62">
        <v>1.1734693877551021</v>
      </c>
      <c r="X62">
        <v>39.785714285714285</v>
      </c>
      <c r="Y62">
        <v>3.6684731474163561E-2</v>
      </c>
      <c r="Z62">
        <v>6.0280748663101607</v>
      </c>
      <c r="AA62">
        <v>0.16433799068529609</v>
      </c>
      <c r="AB62">
        <v>94.062078272604595</v>
      </c>
      <c r="AC62">
        <v>0.65522914218566397</v>
      </c>
      <c r="AD62">
        <v>4.9655667144906745</v>
      </c>
      <c r="AE62">
        <v>2.7177716923607223E-2</v>
      </c>
      <c r="AF62">
        <v>4.5290157458409839</v>
      </c>
      <c r="AG62">
        <v>7.2368421052631575</v>
      </c>
      <c r="AJ62">
        <v>0.17972847886454799</v>
      </c>
      <c r="AK62">
        <v>0.99814871953100892</v>
      </c>
      <c r="AL62">
        <v>0.18006182380216385</v>
      </c>
      <c r="AM62">
        <v>91.899593231390199</v>
      </c>
    </row>
    <row r="63" spans="1:39">
      <c r="A63">
        <v>2015</v>
      </c>
      <c r="B63" s="20" t="s">
        <v>236</v>
      </c>
      <c r="C63" s="2" t="s">
        <v>86</v>
      </c>
      <c r="D63">
        <v>621.75340488918073</v>
      </c>
      <c r="E63">
        <v>40.456013841985481</v>
      </c>
      <c r="F63">
        <v>119.29640328585332</v>
      </c>
      <c r="G63">
        <v>1.2692082773956228</v>
      </c>
      <c r="I63">
        <v>40.456013841985481</v>
      </c>
      <c r="J63">
        <v>4.8388565575708116</v>
      </c>
      <c r="K63">
        <v>7.782597601428936</v>
      </c>
      <c r="L63">
        <v>5.6136769584077575</v>
      </c>
      <c r="M63">
        <v>19.903036488900227</v>
      </c>
      <c r="N63">
        <v>12.374780704607323</v>
      </c>
      <c r="O63">
        <v>13.672496025437203</v>
      </c>
      <c r="P63">
        <v>99.791500810230843</v>
      </c>
      <c r="Q63">
        <v>88.844579417693595</v>
      </c>
      <c r="R63">
        <v>86.782115966925701</v>
      </c>
      <c r="S63">
        <v>15364643.538095763</v>
      </c>
      <c r="T63">
        <v>2.6177420721284719</v>
      </c>
      <c r="U63">
        <v>35.696482801751891</v>
      </c>
      <c r="V63">
        <v>3.6489737975124155</v>
      </c>
      <c r="W63">
        <v>1.9166666666666667</v>
      </c>
      <c r="X63">
        <v>98.125</v>
      </c>
      <c r="Y63">
        <v>0.15022965042102576</v>
      </c>
      <c r="Z63">
        <v>4.047204968944099</v>
      </c>
      <c r="AA63">
        <v>3.7446286065070597E-2</v>
      </c>
      <c r="AB63">
        <v>65.573770491803273</v>
      </c>
      <c r="AC63">
        <v>0.51440329218106995</v>
      </c>
      <c r="AD63">
        <v>29.787500000000001</v>
      </c>
      <c r="AE63">
        <v>2.7517318712464656E-2</v>
      </c>
      <c r="AF63">
        <v>16.157730223611445</v>
      </c>
      <c r="AG63">
        <v>11.944444444444445</v>
      </c>
      <c r="AJ63">
        <v>0.20533070088845015</v>
      </c>
      <c r="AK63">
        <v>0.86771964461994078</v>
      </c>
      <c r="AL63">
        <v>0.23663253697383391</v>
      </c>
      <c r="AM63">
        <v>91.960978107068399</v>
      </c>
    </row>
    <row r="64" spans="1:39">
      <c r="A64">
        <v>2015</v>
      </c>
      <c r="B64" s="20" t="s">
        <v>237</v>
      </c>
      <c r="C64" s="2" t="s">
        <v>87</v>
      </c>
      <c r="D64">
        <v>524.48738104773963</v>
      </c>
      <c r="E64">
        <v>38.079649654200217</v>
      </c>
      <c r="F64">
        <v>139.20967721980941</v>
      </c>
      <c r="G64">
        <v>3.0052995452180373</v>
      </c>
      <c r="I64">
        <v>12.584691845600533</v>
      </c>
      <c r="J64">
        <v>3.7566244315225465</v>
      </c>
      <c r="K64">
        <v>7.1624686641995936</v>
      </c>
      <c r="L64">
        <v>1.3608690461979229</v>
      </c>
      <c r="M64">
        <v>1.0743702996299391</v>
      </c>
      <c r="N64">
        <v>0.56349366472838203</v>
      </c>
      <c r="O64">
        <v>13.266405484818804</v>
      </c>
      <c r="P64">
        <v>255.70090297230138</v>
      </c>
      <c r="Q64">
        <v>233.07350181309721</v>
      </c>
      <c r="R64">
        <v>225.02180344820059</v>
      </c>
      <c r="S64">
        <v>14791818.380031347</v>
      </c>
      <c r="T64">
        <v>3.9194114902218571</v>
      </c>
      <c r="U64">
        <v>24.092484687497937</v>
      </c>
      <c r="V64">
        <v>3.5813152913848283</v>
      </c>
      <c r="W64">
        <v>0.99305555555555558</v>
      </c>
      <c r="X64">
        <v>11.131944444444445</v>
      </c>
      <c r="Y64">
        <v>4.0128672098932325E-2</v>
      </c>
      <c r="Z64">
        <v>5.4155251141552512</v>
      </c>
      <c r="AA64">
        <v>4.0753232152894885E-2</v>
      </c>
      <c r="AB64">
        <v>82.758620689655174</v>
      </c>
      <c r="AC64">
        <v>0.14337602752819728</v>
      </c>
      <c r="AD64">
        <v>44.65</v>
      </c>
      <c r="AE64">
        <v>1.544580453334363E-2</v>
      </c>
      <c r="AF64">
        <v>6.942345065860505</v>
      </c>
      <c r="AG64">
        <v>27.865612648221344</v>
      </c>
      <c r="AJ64">
        <v>0.13770817797663434</v>
      </c>
      <c r="AK64">
        <v>1.0269699229430773</v>
      </c>
      <c r="AL64">
        <v>0.13409173423695994</v>
      </c>
      <c r="AM64">
        <v>91.6160269454775</v>
      </c>
    </row>
    <row r="65" spans="1:39">
      <c r="A65">
        <v>2015</v>
      </c>
      <c r="B65" s="20" t="s">
        <v>238</v>
      </c>
      <c r="C65" s="2" t="s">
        <v>88</v>
      </c>
      <c r="D65">
        <v>1509.1946843452261</v>
      </c>
      <c r="E65">
        <v>71.861859989573091</v>
      </c>
      <c r="F65">
        <v>248.33217690563498</v>
      </c>
      <c r="G65">
        <v>1.6256175912478277</v>
      </c>
      <c r="I65">
        <v>48.57727860905274</v>
      </c>
      <c r="J65">
        <v>4.781228209552435E-2</v>
      </c>
      <c r="K65">
        <v>3.1680658957706324E-2</v>
      </c>
      <c r="L65">
        <v>4.4036115951211787</v>
      </c>
      <c r="M65">
        <v>12.13369238080152</v>
      </c>
      <c r="N65">
        <v>18.312104042585826</v>
      </c>
      <c r="O65">
        <v>4.7239612976664773</v>
      </c>
      <c r="P65">
        <v>168.01235928367257</v>
      </c>
      <c r="Q65">
        <v>166.67361538499787</v>
      </c>
      <c r="R65">
        <v>136.55187766481754</v>
      </c>
      <c r="S65">
        <v>20942920.932637848</v>
      </c>
      <c r="T65">
        <v>3.1077983362090826</v>
      </c>
      <c r="U65">
        <v>33.277348338484948</v>
      </c>
      <c r="V65">
        <v>2.7253000794448878</v>
      </c>
      <c r="W65">
        <v>1.0555555555555556</v>
      </c>
      <c r="X65">
        <v>38.129629629629626</v>
      </c>
      <c r="Y65">
        <v>2.9652351738241309E-2</v>
      </c>
      <c r="Z65">
        <v>2.266900790166813</v>
      </c>
      <c r="AA65">
        <v>5.1897753679318356E-2</v>
      </c>
      <c r="AB65">
        <v>83.582089552238799</v>
      </c>
      <c r="AC65">
        <v>0.16129496817304645</v>
      </c>
      <c r="AD65">
        <v>19.633928571428573</v>
      </c>
      <c r="AE65">
        <v>3.8009135767275486E-2</v>
      </c>
      <c r="AF65">
        <v>30.057803468208093</v>
      </c>
      <c r="AG65">
        <v>116.34615384615384</v>
      </c>
      <c r="AJ65">
        <v>0.16377845735643901</v>
      </c>
      <c r="AK65">
        <v>0.63472646958885492</v>
      </c>
      <c r="AL65">
        <v>0.25802997858672377</v>
      </c>
      <c r="AM65">
        <v>94.641460205950196</v>
      </c>
    </row>
    <row r="66" spans="1:39">
      <c r="A66">
        <v>2015</v>
      </c>
      <c r="B66" s="20" t="s">
        <v>239</v>
      </c>
      <c r="C66" s="2" t="s">
        <v>89</v>
      </c>
      <c r="D66">
        <v>1033.4390717112431</v>
      </c>
      <c r="E66">
        <v>84.627376322974413</v>
      </c>
      <c r="F66">
        <v>260.22609198260199</v>
      </c>
      <c r="G66">
        <v>9.9147719803938266</v>
      </c>
      <c r="I66">
        <v>61.983316445171731</v>
      </c>
      <c r="J66">
        <v>10.618400959647582</v>
      </c>
      <c r="K66">
        <v>10.274820500123793</v>
      </c>
      <c r="L66">
        <v>6.8086159940579352</v>
      </c>
      <c r="M66">
        <v>27.977222084674423</v>
      </c>
      <c r="N66">
        <v>28.912754420245221</v>
      </c>
      <c r="O66">
        <v>23.313407344150299</v>
      </c>
      <c r="P66">
        <v>74.904503155104322</v>
      </c>
      <c r="Q66">
        <v>67.484415737519271</v>
      </c>
      <c r="R66">
        <v>66.588887945741774</v>
      </c>
      <c r="S66">
        <v>20300183.92221855</v>
      </c>
      <c r="T66">
        <v>5.5010992923475426</v>
      </c>
      <c r="U66">
        <v>43.68896298457409</v>
      </c>
      <c r="V66">
        <v>3.0703810003800238</v>
      </c>
      <c r="W66">
        <v>0.64864864864864868</v>
      </c>
      <c r="X66">
        <v>26.513513513513512</v>
      </c>
      <c r="Y66">
        <v>6.0036719706242352E-2</v>
      </c>
      <c r="Z66">
        <v>1.4818890417239798</v>
      </c>
      <c r="AA66">
        <v>0.13830445544554457</v>
      </c>
      <c r="AB66">
        <v>94.183445190156604</v>
      </c>
      <c r="AC66">
        <v>1.2974205676600203</v>
      </c>
      <c r="AD66">
        <v>4.130641330166271</v>
      </c>
      <c r="AE66">
        <v>5.4159542950061305E-2</v>
      </c>
      <c r="AF66">
        <v>6.057113586886925</v>
      </c>
      <c r="AG66">
        <v>45.161290322580648</v>
      </c>
      <c r="AJ66">
        <v>0.18497345855451205</v>
      </c>
      <c r="AK66">
        <v>0.60269497754185386</v>
      </c>
      <c r="AL66">
        <v>0.30691056910569103</v>
      </c>
      <c r="AM66">
        <v>94.7507978224141</v>
      </c>
    </row>
    <row r="67" spans="1:39">
      <c r="A67">
        <v>2016</v>
      </c>
      <c r="B67" s="20" t="s">
        <v>207</v>
      </c>
      <c r="C67" s="2" t="s">
        <v>55</v>
      </c>
      <c r="D67">
        <v>1681.0332910758148</v>
      </c>
      <c r="E67">
        <v>63.526066344821977</v>
      </c>
      <c r="F67">
        <v>304.4700295202058</v>
      </c>
      <c r="G67">
        <v>2.4851272897729868</v>
      </c>
      <c r="I67">
        <v>42.480144609556994</v>
      </c>
      <c r="J67">
        <v>6.2128182244324677</v>
      </c>
      <c r="K67">
        <v>3.6958329483507342</v>
      </c>
      <c r="L67">
        <v>3.3262496535156614</v>
      </c>
      <c r="M67">
        <v>9.6091656657119096</v>
      </c>
      <c r="N67">
        <v>16.153327383524413</v>
      </c>
      <c r="O67">
        <v>5.9071729957805905</v>
      </c>
      <c r="P67">
        <v>36.810947979762368</v>
      </c>
      <c r="Q67">
        <v>36.810947979762368</v>
      </c>
      <c r="R67">
        <v>15.29906487766495</v>
      </c>
      <c r="S67">
        <v>22561507.677024163</v>
      </c>
      <c r="T67">
        <v>3.3393897956324516</v>
      </c>
      <c r="U67">
        <v>37.432229802205619</v>
      </c>
      <c r="V67">
        <v>5.7468568576000321</v>
      </c>
      <c r="W67">
        <v>2.1764705882352939</v>
      </c>
      <c r="X67">
        <v>213.41176470588235</v>
      </c>
      <c r="Y67">
        <v>0.12817976257772754</v>
      </c>
      <c r="Z67">
        <v>0.85689555683785346</v>
      </c>
      <c r="AA67">
        <v>1.1622895622895624</v>
      </c>
      <c r="AB67">
        <v>0.81112398609501735</v>
      </c>
      <c r="AC67">
        <v>0.12980992118683357</v>
      </c>
      <c r="AD67">
        <v>69.035714285714292</v>
      </c>
      <c r="AE67">
        <v>4.1961923750388893E-4</v>
      </c>
      <c r="AF67">
        <v>5.5229032559007374</v>
      </c>
      <c r="AG67">
        <v>15.789473684210526</v>
      </c>
      <c r="AJ67">
        <v>0.30675675675675673</v>
      </c>
      <c r="AK67">
        <v>1.0885135135135136</v>
      </c>
      <c r="AL67">
        <v>0.281812538795779</v>
      </c>
      <c r="AM67">
        <v>92.012554231203794</v>
      </c>
    </row>
    <row r="68" spans="1:39">
      <c r="A68">
        <v>2016</v>
      </c>
      <c r="B68" s="20" t="s">
        <v>208</v>
      </c>
      <c r="C68" s="2" t="s">
        <v>57</v>
      </c>
      <c r="D68">
        <v>3188.0083700180321</v>
      </c>
      <c r="E68">
        <v>81.253672703318003</v>
      </c>
      <c r="F68">
        <v>404.34482261126396</v>
      </c>
      <c r="G68">
        <v>1.9803968267498915</v>
      </c>
      <c r="I68">
        <v>35.245323235490822</v>
      </c>
      <c r="J68">
        <v>7.3762606445611896</v>
      </c>
      <c r="K68">
        <v>2.3137519693900521</v>
      </c>
      <c r="L68">
        <v>1.6835471528246679</v>
      </c>
      <c r="M68">
        <v>3.2590591942381271</v>
      </c>
      <c r="N68">
        <v>10.389907989615374</v>
      </c>
      <c r="O68">
        <v>21.651090342679126</v>
      </c>
      <c r="P68">
        <v>18.42630090975986</v>
      </c>
      <c r="Q68">
        <v>16.905126535589652</v>
      </c>
      <c r="R68">
        <v>16.216292856720123</v>
      </c>
      <c r="S68">
        <v>25325039.452087916</v>
      </c>
      <c r="T68">
        <v>2.7266333121918795</v>
      </c>
      <c r="U68">
        <v>42.305868443903478</v>
      </c>
      <c r="V68">
        <v>6.630024159119202</v>
      </c>
      <c r="W68">
        <v>2.9615384615384617</v>
      </c>
      <c r="X68">
        <v>174.38461538461539</v>
      </c>
      <c r="Y68">
        <v>6.0152570480928688E-2</v>
      </c>
      <c r="Z68">
        <v>3.672602391249046</v>
      </c>
      <c r="AA68">
        <v>0.19131398489990994</v>
      </c>
      <c r="AB68">
        <v>98.225923244026063</v>
      </c>
      <c r="AC68">
        <v>2.4574943159687312</v>
      </c>
      <c r="AD68">
        <v>8.5573166236638407</v>
      </c>
      <c r="AE68">
        <v>4.2309580997599095E-3</v>
      </c>
      <c r="AF68">
        <v>14.709791758972086</v>
      </c>
      <c r="AG68">
        <v>33.501259445843829</v>
      </c>
      <c r="AJ68">
        <v>9.6674087566619438E-2</v>
      </c>
      <c r="AK68">
        <v>1.1266275382850974</v>
      </c>
      <c r="AL68">
        <v>8.5808383233532931E-2</v>
      </c>
      <c r="AM68">
        <v>89.501001834487099</v>
      </c>
    </row>
    <row r="69" spans="1:39">
      <c r="A69">
        <v>2016</v>
      </c>
      <c r="B69" s="20" t="s">
        <v>209</v>
      </c>
      <c r="C69" s="2" t="s">
        <v>58</v>
      </c>
      <c r="D69">
        <v>2774.8668380046797</v>
      </c>
      <c r="E69">
        <v>134.56755870689739</v>
      </c>
      <c r="F69">
        <v>286.58141654739831</v>
      </c>
      <c r="G69">
        <v>8.5086491400275577</v>
      </c>
      <c r="I69">
        <v>117.55026042684227</v>
      </c>
      <c r="J69">
        <v>15.970079924359416</v>
      </c>
      <c r="K69">
        <v>5.7552599301820919</v>
      </c>
      <c r="L69">
        <v>3.9626379847155389</v>
      </c>
      <c r="M69">
        <v>15.520332106802528</v>
      </c>
      <c r="N69">
        <v>43.066854877985641</v>
      </c>
      <c r="O69">
        <v>37.223340040241446</v>
      </c>
      <c r="P69">
        <v>65.058440347595337</v>
      </c>
      <c r="Q69">
        <v>30.762039198561169</v>
      </c>
      <c r="R69">
        <v>26.834970364702301</v>
      </c>
      <c r="S69">
        <v>27607925.898305543</v>
      </c>
      <c r="T69">
        <v>4.5815803061686848</v>
      </c>
      <c r="U69">
        <v>64.011221991899632</v>
      </c>
      <c r="V69">
        <v>7.8541376677177466</v>
      </c>
      <c r="W69">
        <v>2.1428571428571428</v>
      </c>
      <c r="X69">
        <v>76.892857142857139</v>
      </c>
      <c r="Y69">
        <v>2.957539459043642E-2</v>
      </c>
      <c r="Z69">
        <v>10.171875</v>
      </c>
      <c r="AA69">
        <v>3.8402457757296467E-4</v>
      </c>
      <c r="AB69">
        <v>100</v>
      </c>
      <c r="AC69">
        <v>4.7698545194371569E-3</v>
      </c>
      <c r="AD69">
        <v>1669</v>
      </c>
      <c r="AE69">
        <v>5.9916117435590173E-2</v>
      </c>
      <c r="AF69">
        <v>7.209480961264128</v>
      </c>
      <c r="AG69">
        <v>35.447761194029852</v>
      </c>
      <c r="AJ69">
        <v>0.29132947976878615</v>
      </c>
      <c r="AK69">
        <v>1.0647398843930636</v>
      </c>
      <c r="AL69">
        <v>0.2736156351791531</v>
      </c>
      <c r="AM69">
        <v>87.648499072786294</v>
      </c>
    </row>
    <row r="70" spans="1:39">
      <c r="A70">
        <v>2016</v>
      </c>
      <c r="B70" s="20" t="s">
        <v>210</v>
      </c>
      <c r="C70" s="2" t="s">
        <v>59</v>
      </c>
      <c r="D70">
        <v>189.67303463957217</v>
      </c>
      <c r="E70">
        <v>83.71167614754637</v>
      </c>
      <c r="F70">
        <v>459.42438915231941</v>
      </c>
      <c r="G70">
        <v>8.3711676147546363</v>
      </c>
      <c r="I70">
        <v>48.795095438635585</v>
      </c>
      <c r="J70">
        <v>3.5247021535808996</v>
      </c>
      <c r="K70">
        <v>18.583042973286876</v>
      </c>
      <c r="L70">
        <v>26.132404181184668</v>
      </c>
      <c r="M70">
        <v>98.141695702671313</v>
      </c>
      <c r="N70">
        <v>18.614833248599126</v>
      </c>
      <c r="O70">
        <v>95.831188883170356</v>
      </c>
      <c r="P70">
        <v>214.01550888774022</v>
      </c>
      <c r="Q70">
        <v>197.3833206005304</v>
      </c>
      <c r="R70">
        <v>196.06155729293755</v>
      </c>
      <c r="S70">
        <v>34722468.972790435</v>
      </c>
      <c r="T70">
        <v>11.565428941437327</v>
      </c>
      <c r="U70">
        <v>64.876549014348427</v>
      </c>
      <c r="V70">
        <v>14.319102498922405</v>
      </c>
      <c r="W70">
        <v>1.3978494623655915</v>
      </c>
      <c r="X70">
        <v>18.881720430107528</v>
      </c>
      <c r="Y70">
        <v>0.57087126137841349</v>
      </c>
      <c r="Z70">
        <v>0.38507265521796563</v>
      </c>
      <c r="AA70">
        <v>7.375643224699828E-2</v>
      </c>
      <c r="AB70">
        <v>72.093023255813947</v>
      </c>
      <c r="AC70">
        <v>3.6904761904761907</v>
      </c>
      <c r="AD70">
        <v>23.14516129032258</v>
      </c>
      <c r="AE70">
        <v>5.0239040596386023E-2</v>
      </c>
      <c r="AF70">
        <v>53.504672897196265</v>
      </c>
      <c r="AG70">
        <v>55.251141552511413</v>
      </c>
      <c r="AJ70">
        <v>0.12199124726477024</v>
      </c>
      <c r="AK70">
        <v>0.8845733041575492</v>
      </c>
      <c r="AL70">
        <v>0.13790970933828076</v>
      </c>
      <c r="AM70">
        <v>90.426095731782596</v>
      </c>
    </row>
    <row r="71" spans="1:39">
      <c r="A71">
        <v>2016</v>
      </c>
      <c r="B71" s="20" t="s">
        <v>211</v>
      </c>
      <c r="C71" s="2" t="s">
        <v>60</v>
      </c>
      <c r="D71">
        <v>1525.2570928609266</v>
      </c>
      <c r="E71">
        <v>71.166054622834764</v>
      </c>
      <c r="F71">
        <v>215.61336053337993</v>
      </c>
      <c r="G71">
        <v>4.6948654924414015</v>
      </c>
      <c r="I71">
        <v>17.732405636918962</v>
      </c>
      <c r="J71">
        <v>8.2075706090882061</v>
      </c>
      <c r="K71">
        <v>5.3811063377474646</v>
      </c>
      <c r="L71">
        <v>1.5944018778511007</v>
      </c>
      <c r="M71">
        <v>1.4615350546968422</v>
      </c>
      <c r="N71">
        <v>2.2292167086412409</v>
      </c>
      <c r="O71">
        <v>100</v>
      </c>
      <c r="P71">
        <v>69.882566214829211</v>
      </c>
      <c r="Q71">
        <v>48.671231472000429</v>
      </c>
      <c r="R71">
        <v>47.353967053257875</v>
      </c>
      <c r="S71">
        <v>17643847.402415361</v>
      </c>
      <c r="T71">
        <v>2.7358568696960681</v>
      </c>
      <c r="U71">
        <v>29.857993491497833</v>
      </c>
      <c r="V71">
        <v>0.16888005368494249</v>
      </c>
      <c r="W71">
        <v>7.9365079365079361E-2</v>
      </c>
      <c r="X71">
        <v>42.317460317460316</v>
      </c>
      <c r="Y71">
        <v>2.8229862662671142E-2</v>
      </c>
      <c r="Z71">
        <v>2.5163934426229506</v>
      </c>
      <c r="AA71">
        <v>0.25765472312703586</v>
      </c>
      <c r="AB71">
        <v>92.035398230088489</v>
      </c>
      <c r="AC71">
        <v>1.6135109377424146</v>
      </c>
      <c r="AD71">
        <v>5.7019230769230766</v>
      </c>
      <c r="AE71">
        <v>2.2171861775497105E-2</v>
      </c>
      <c r="AF71">
        <v>7.9838648298957304</v>
      </c>
      <c r="AG71">
        <v>16.169544740973311</v>
      </c>
      <c r="AJ71">
        <v>0.10421760391198044</v>
      </c>
      <c r="AK71">
        <v>0.92420537897310517</v>
      </c>
      <c r="AL71">
        <v>0.11276455026455026</v>
      </c>
      <c r="AM71">
        <v>91.186697895739002</v>
      </c>
    </row>
    <row r="72" spans="1:39">
      <c r="A72">
        <v>2016</v>
      </c>
      <c r="B72" s="20" t="s">
        <v>212</v>
      </c>
      <c r="C72" s="2" t="s">
        <v>61</v>
      </c>
      <c r="D72">
        <v>923.07087517320019</v>
      </c>
      <c r="E72">
        <v>163.24448990409545</v>
      </c>
      <c r="F72">
        <v>375.74529938113335</v>
      </c>
      <c r="G72">
        <v>8.1553132128210262</v>
      </c>
      <c r="I72">
        <v>51.696392230424813</v>
      </c>
      <c r="J72">
        <v>10.228697927945017</v>
      </c>
      <c r="K72">
        <v>11.081162024558251</v>
      </c>
      <c r="L72">
        <v>7.7867625037436365</v>
      </c>
      <c r="M72">
        <v>0</v>
      </c>
      <c r="N72">
        <v>0</v>
      </c>
      <c r="O72">
        <v>100</v>
      </c>
      <c r="P72">
        <v>99.660691973626427</v>
      </c>
      <c r="Q72">
        <v>83.488291195659315</v>
      </c>
      <c r="R72">
        <v>78.512167879361741</v>
      </c>
      <c r="S72">
        <v>25412999.71301591</v>
      </c>
      <c r="T72">
        <v>6.081928497697036</v>
      </c>
      <c r="U72">
        <v>47.411397152501898</v>
      </c>
      <c r="V72">
        <v>8.8464414511956893</v>
      </c>
      <c r="W72">
        <v>1.8823529411764706</v>
      </c>
      <c r="X72">
        <v>12.588235294117647</v>
      </c>
      <c r="Y72">
        <v>3.0567061848307386E-2</v>
      </c>
      <c r="Z72">
        <v>40.090909090909093</v>
      </c>
      <c r="AA72">
        <v>1.3605442176870748E-2</v>
      </c>
      <c r="AB72">
        <v>100</v>
      </c>
      <c r="AC72">
        <v>9.1449474165523542E-2</v>
      </c>
      <c r="AD72">
        <v>385</v>
      </c>
      <c r="AE72">
        <v>4.3290043290043288E-2</v>
      </c>
      <c r="AF72">
        <v>20.100334448160535</v>
      </c>
      <c r="AG72">
        <v>14.588859416445624</v>
      </c>
      <c r="AJ72">
        <v>0.12402015677491601</v>
      </c>
      <c r="AK72">
        <v>0.81662933930571113</v>
      </c>
      <c r="AL72">
        <v>0.15186835790195405</v>
      </c>
      <c r="AM72">
        <v>89.889036709989597</v>
      </c>
    </row>
    <row r="73" spans="1:39">
      <c r="A73">
        <v>2016</v>
      </c>
      <c r="B73" s="20" t="s">
        <v>213</v>
      </c>
      <c r="C73" s="2" t="s">
        <v>62</v>
      </c>
      <c r="D73">
        <v>427.67597562332605</v>
      </c>
      <c r="E73">
        <v>72.761076288998538</v>
      </c>
      <c r="F73">
        <v>262.90398650550463</v>
      </c>
      <c r="G73">
        <v>12.831231140446105</v>
      </c>
      <c r="I73">
        <v>47.593587316194757</v>
      </c>
      <c r="J73">
        <v>0</v>
      </c>
      <c r="K73">
        <v>0</v>
      </c>
      <c r="L73">
        <v>6.7660805697752062</v>
      </c>
      <c r="M73">
        <v>40.284887602937907</v>
      </c>
      <c r="N73">
        <v>17.228878608462502</v>
      </c>
      <c r="O73">
        <v>24.460659898477157</v>
      </c>
      <c r="P73">
        <v>180.01798466477504</v>
      </c>
      <c r="R73">
        <v>139.67766005556837</v>
      </c>
      <c r="S73">
        <v>21523100.984930251</v>
      </c>
      <c r="T73">
        <v>3.6742249408102352</v>
      </c>
      <c r="U73">
        <v>32.325564505159477</v>
      </c>
      <c r="V73">
        <v>5.1591448650755112</v>
      </c>
      <c r="W73">
        <v>1.6424242424242423</v>
      </c>
      <c r="X73">
        <v>19.054545454545455</v>
      </c>
      <c r="Y73">
        <v>6.1954401245393816E-2</v>
      </c>
      <c r="Z73">
        <v>1.6233766233766234</v>
      </c>
      <c r="AA73">
        <v>0.22425806451612904</v>
      </c>
      <c r="AB73">
        <v>78.71116225546605</v>
      </c>
      <c r="AC73">
        <v>3.1275720164609053</v>
      </c>
      <c r="AD73">
        <v>7.6739766081871341</v>
      </c>
      <c r="AE73">
        <v>1.4995458612205382E-2</v>
      </c>
      <c r="AF73">
        <v>30.680958385876419</v>
      </c>
      <c r="AG73">
        <v>14.790439903013509</v>
      </c>
      <c r="AJ73">
        <v>0.30713696369636961</v>
      </c>
      <c r="AK73">
        <v>1.2293729372937294</v>
      </c>
      <c r="AL73">
        <v>0.24983221476510067</v>
      </c>
      <c r="AM73">
        <v>92.966223751534102</v>
      </c>
    </row>
    <row r="74" spans="1:39">
      <c r="A74">
        <v>2016</v>
      </c>
      <c r="B74" s="20" t="s">
        <v>214</v>
      </c>
      <c r="C74" s="2" t="s">
        <v>63</v>
      </c>
      <c r="D74">
        <v>1651.6945906732624</v>
      </c>
      <c r="E74">
        <v>165.73547712222407</v>
      </c>
      <c r="F74">
        <v>1082.7503070647947</v>
      </c>
      <c r="G74">
        <v>3.2613421258398296</v>
      </c>
      <c r="I74">
        <v>32.424748573432353</v>
      </c>
      <c r="J74">
        <v>23.718851824289668</v>
      </c>
      <c r="K74">
        <v>14.360313315926893</v>
      </c>
      <c r="L74">
        <v>4.6507832898172321</v>
      </c>
      <c r="M74">
        <v>9.7911227154047001E-2</v>
      </c>
      <c r="N74">
        <v>0.16171944425652046</v>
      </c>
      <c r="O74">
        <v>94.978059483178939</v>
      </c>
      <c r="P74">
        <v>55.28109669502058</v>
      </c>
      <c r="R74">
        <v>53.367416604651751</v>
      </c>
      <c r="S74">
        <v>33004015.385987923</v>
      </c>
      <c r="T74">
        <v>5.633227308268796</v>
      </c>
      <c r="U74">
        <v>55.388909657858257</v>
      </c>
      <c r="V74">
        <v>2.1023527753347659</v>
      </c>
      <c r="W74">
        <v>0.42622950819672129</v>
      </c>
      <c r="X74">
        <v>55.896174863387976</v>
      </c>
      <c r="Y74">
        <v>6.0378004438777923E-2</v>
      </c>
      <c r="Z74">
        <v>0.89900929268105367</v>
      </c>
      <c r="AA74">
        <v>0.27507261233555441</v>
      </c>
      <c r="AB74">
        <v>90.372670807453417</v>
      </c>
      <c r="AC74">
        <v>4.8438644383780547</v>
      </c>
      <c r="AD74">
        <v>3.5140893470790378</v>
      </c>
      <c r="AE74">
        <v>8.8375387059899686E-3</v>
      </c>
      <c r="AF74">
        <v>25.922239502332815</v>
      </c>
      <c r="AG74">
        <v>69.560398965644623</v>
      </c>
      <c r="AJ74">
        <v>0.18865679534637758</v>
      </c>
      <c r="AK74">
        <v>1.1696192490745638</v>
      </c>
      <c r="AL74">
        <v>0.16129761501073811</v>
      </c>
      <c r="AM74">
        <v>90.436034423703802</v>
      </c>
    </row>
    <row r="75" spans="1:39">
      <c r="A75">
        <v>2016</v>
      </c>
      <c r="B75" s="20" t="s">
        <v>215</v>
      </c>
      <c r="C75" s="2" t="s">
        <v>64</v>
      </c>
      <c r="D75">
        <v>1916.5293698489693</v>
      </c>
      <c r="E75">
        <v>164.84088297838881</v>
      </c>
      <c r="F75">
        <v>639.78608001976829</v>
      </c>
      <c r="G75">
        <v>2.2700066784499966</v>
      </c>
      <c r="I75">
        <v>63.300434988618065</v>
      </c>
      <c r="J75">
        <v>12.671380563288039</v>
      </c>
      <c r="K75">
        <v>6.6116286881043713</v>
      </c>
      <c r="L75">
        <v>2.634044584298266</v>
      </c>
      <c r="M75">
        <v>9.8054814055309034</v>
      </c>
      <c r="N75">
        <v>18.792493099207931</v>
      </c>
      <c r="O75">
        <v>13.622627415028351</v>
      </c>
      <c r="P75">
        <v>997.82039831389329</v>
      </c>
      <c r="R75">
        <v>893.56949458865972</v>
      </c>
      <c r="S75">
        <v>72135965.167029858</v>
      </c>
      <c r="T75">
        <v>4.6529490125442718</v>
      </c>
      <c r="U75">
        <v>81.370139891702621</v>
      </c>
      <c r="V75">
        <v>7.5102211003445154</v>
      </c>
      <c r="W75">
        <v>1.9501466275659824</v>
      </c>
      <c r="X75">
        <v>39.164222873900293</v>
      </c>
      <c r="Y75">
        <v>3.9034869786338529E-2</v>
      </c>
      <c r="Z75">
        <v>1.1841638225255973</v>
      </c>
      <c r="AA75">
        <v>0.84447774959649524</v>
      </c>
      <c r="AB75">
        <v>94.163822525597269</v>
      </c>
      <c r="AC75">
        <v>8.2178642488651654</v>
      </c>
      <c r="AD75">
        <v>0.98042769119246098</v>
      </c>
      <c r="AE75">
        <v>6.962204992650445E-3</v>
      </c>
      <c r="AF75">
        <v>10.127203460967262</v>
      </c>
      <c r="AG75">
        <v>17.437722419928825</v>
      </c>
      <c r="AJ75">
        <v>0.27314486156929885</v>
      </c>
      <c r="AK75">
        <v>1.5078715496721928</v>
      </c>
      <c r="AL75">
        <v>0.18114597468775098</v>
      </c>
      <c r="AM75">
        <v>94.721072476751999</v>
      </c>
    </row>
    <row r="76" spans="1:39">
      <c r="A76">
        <v>2016</v>
      </c>
      <c r="B76" s="20" t="s">
        <v>216</v>
      </c>
      <c r="C76" s="2" t="s">
        <v>65</v>
      </c>
      <c r="D76">
        <v>1627.7879254016855</v>
      </c>
      <c r="E76">
        <v>58.592658736522409</v>
      </c>
      <c r="F76">
        <v>317.40633754970031</v>
      </c>
      <c r="G76">
        <v>8.0465740237777403</v>
      </c>
      <c r="I76">
        <v>40.516200190148481</v>
      </c>
      <c r="J76">
        <v>8.0465740237777403</v>
      </c>
      <c r="K76">
        <v>4.9432569797396093</v>
      </c>
      <c r="L76">
        <v>2.6804985030982382</v>
      </c>
      <c r="M76">
        <v>9.1902805820511038</v>
      </c>
      <c r="N76">
        <v>14.95982776251636</v>
      </c>
      <c r="O76">
        <v>0</v>
      </c>
      <c r="P76">
        <v>52.07606709754748</v>
      </c>
      <c r="R76">
        <v>51.226076883768151</v>
      </c>
      <c r="S76">
        <v>21477558.955037899</v>
      </c>
      <c r="T76">
        <v>4.5332811401564728</v>
      </c>
      <c r="U76">
        <v>35.699588978732223</v>
      </c>
      <c r="V76">
        <v>4.8732772256682084</v>
      </c>
      <c r="W76">
        <v>1.3870967741935485</v>
      </c>
      <c r="X76">
        <v>51.193548387096776</v>
      </c>
      <c r="Y76">
        <v>3.7078572930539004E-2</v>
      </c>
      <c r="Z76">
        <v>2.8863473909935666</v>
      </c>
      <c r="AA76">
        <v>0.12852897473997027</v>
      </c>
      <c r="AB76">
        <v>91.522157996146433</v>
      </c>
      <c r="AC76">
        <v>1.6553983411166098</v>
      </c>
      <c r="AD76">
        <v>6.3389473684210529</v>
      </c>
      <c r="AE76">
        <v>3.0395934239836078E-2</v>
      </c>
      <c r="AF76">
        <v>12.984757862241946</v>
      </c>
      <c r="AG76">
        <v>25.610859728506789</v>
      </c>
      <c r="AJ76">
        <v>0.23231357552581261</v>
      </c>
      <c r="AK76">
        <v>1.7409177820267687</v>
      </c>
      <c r="AL76">
        <v>0.13344316309719934</v>
      </c>
      <c r="AM76">
        <v>90.123448504961104</v>
      </c>
    </row>
    <row r="77" spans="1:39">
      <c r="A77">
        <v>2016</v>
      </c>
      <c r="B77" s="20" t="s">
        <v>217</v>
      </c>
      <c r="C77" s="2" t="s">
        <v>67</v>
      </c>
      <c r="D77">
        <v>1652.0002306099982</v>
      </c>
      <c r="E77">
        <v>72.02265148486471</v>
      </c>
      <c r="F77">
        <v>322.47624251535962</v>
      </c>
      <c r="G77">
        <v>1.8220527583283195</v>
      </c>
      <c r="I77">
        <v>30.063870512417267</v>
      </c>
      <c r="J77">
        <v>7.5460486877937001</v>
      </c>
      <c r="K77">
        <v>4.567825444556588</v>
      </c>
      <c r="L77">
        <v>1.685621234665529</v>
      </c>
      <c r="M77">
        <v>0</v>
      </c>
      <c r="N77">
        <v>0</v>
      </c>
      <c r="O77">
        <v>19.804526748971192</v>
      </c>
      <c r="P77">
        <v>33.415760020662766</v>
      </c>
      <c r="R77">
        <v>33.140733189216981</v>
      </c>
      <c r="S77">
        <v>22733021.960961249</v>
      </c>
      <c r="T77">
        <v>4.8129695503012213</v>
      </c>
      <c r="U77">
        <v>37.592730023245608</v>
      </c>
      <c r="V77">
        <v>6.5834547777334569</v>
      </c>
      <c r="W77">
        <v>1.4730769230769232</v>
      </c>
      <c r="X77">
        <v>27.715384615384615</v>
      </c>
      <c r="Y77">
        <v>2.8233690009285852E-2</v>
      </c>
      <c r="Z77">
        <v>1.4441161133321745</v>
      </c>
      <c r="AA77">
        <v>0.25120365912373616</v>
      </c>
      <c r="AB77">
        <v>94.873023478677538</v>
      </c>
      <c r="AC77">
        <v>2.071194702762639</v>
      </c>
      <c r="AD77">
        <v>2.934848484848485</v>
      </c>
      <c r="AE77">
        <v>1.6326453876902004E-2</v>
      </c>
      <c r="AF77">
        <v>5.9990522824198385</v>
      </c>
      <c r="AG77">
        <v>10.530896431679722</v>
      </c>
      <c r="AJ77">
        <v>0.35935884177869698</v>
      </c>
      <c r="AK77">
        <v>0.775422268183385</v>
      </c>
      <c r="AL77">
        <v>0.46343631918204048</v>
      </c>
      <c r="AM77">
        <v>93.722979921913307</v>
      </c>
    </row>
    <row r="78" spans="1:39">
      <c r="A78">
        <v>2016</v>
      </c>
      <c r="B78" s="20" t="s">
        <v>218</v>
      </c>
      <c r="C78" s="2" t="s">
        <v>69</v>
      </c>
      <c r="D78">
        <v>1030.8736036522346</v>
      </c>
      <c r="E78">
        <v>73.65184542854233</v>
      </c>
      <c r="F78">
        <v>48.032311770840067</v>
      </c>
      <c r="G78">
        <v>1.9618071461179463</v>
      </c>
      <c r="I78">
        <v>50.474495287977454</v>
      </c>
      <c r="J78">
        <v>5.96949888747318</v>
      </c>
      <c r="K78">
        <v>5.7907185384552653</v>
      </c>
      <c r="L78">
        <v>5.4916673463284669</v>
      </c>
      <c r="M78">
        <v>19.329581600195741</v>
      </c>
      <c r="N78">
        <v>19.926355441283711</v>
      </c>
      <c r="O78">
        <v>26.552938994993507</v>
      </c>
      <c r="P78">
        <v>151.14322770020124</v>
      </c>
      <c r="R78">
        <v>82.339848504207524</v>
      </c>
      <c r="S78">
        <v>17257636.313296903</v>
      </c>
      <c r="T78">
        <v>4.8764920489217527</v>
      </c>
      <c r="U78">
        <v>40.217046495417904</v>
      </c>
      <c r="V78">
        <v>7.0905315423977209</v>
      </c>
      <c r="W78">
        <v>1.6754966887417218</v>
      </c>
      <c r="X78">
        <v>23.47019867549669</v>
      </c>
      <c r="Y78">
        <v>5.6938129588869429E-2</v>
      </c>
      <c r="Z78">
        <v>1.9968635650810245</v>
      </c>
      <c r="AA78">
        <v>0.10916230366492147</v>
      </c>
      <c r="AB78">
        <v>87.050359712230218</v>
      </c>
      <c r="AC78">
        <v>0.98686893401843245</v>
      </c>
      <c r="AD78">
        <v>11.181818181818182</v>
      </c>
      <c r="AE78">
        <v>2.1446257628043908E-2</v>
      </c>
      <c r="AF78">
        <v>2.1984126984126986</v>
      </c>
      <c r="AG78">
        <v>5.3883692557950384</v>
      </c>
      <c r="AJ78">
        <v>0.22818086225026288</v>
      </c>
      <c r="AK78">
        <v>1.4329652996845426</v>
      </c>
      <c r="AL78">
        <v>0.15923683727756374</v>
      </c>
      <c r="AM78">
        <v>97.484677753167105</v>
      </c>
    </row>
    <row r="79" spans="1:39">
      <c r="A79">
        <v>2016</v>
      </c>
      <c r="B79" s="20" t="s">
        <v>219</v>
      </c>
      <c r="C79" s="2" t="s">
        <v>70</v>
      </c>
      <c r="D79">
        <v>953.76923849796617</v>
      </c>
      <c r="E79">
        <v>58.505350877156403</v>
      </c>
      <c r="F79">
        <v>10.17255986827541</v>
      </c>
      <c r="G79">
        <v>5.8366383297875748</v>
      </c>
      <c r="I79">
        <v>19.177525940730604</v>
      </c>
      <c r="J79">
        <v>6.253541067629544</v>
      </c>
      <c r="K79">
        <v>6.556660474265108</v>
      </c>
      <c r="L79">
        <v>4.7353658980803557</v>
      </c>
      <c r="M79">
        <v>0</v>
      </c>
      <c r="N79">
        <v>0</v>
      </c>
      <c r="O79">
        <v>76.080870917573876</v>
      </c>
      <c r="P79">
        <v>111.69519184682771</v>
      </c>
      <c r="R79">
        <v>94.81063096422794</v>
      </c>
      <c r="S79">
        <v>11713758.054387186</v>
      </c>
      <c r="T79">
        <v>2.5014164270518178</v>
      </c>
      <c r="U79">
        <v>34.846120504624629</v>
      </c>
      <c r="V79">
        <v>3.3004800079155934</v>
      </c>
      <c r="W79">
        <v>1.5833333333333333</v>
      </c>
      <c r="X79">
        <v>48.81666666666667</v>
      </c>
      <c r="Y79">
        <v>4.290632095510144E-2</v>
      </c>
      <c r="Z79">
        <v>1.4530201342281879</v>
      </c>
      <c r="AA79">
        <v>0.48704131383115218</v>
      </c>
      <c r="AB79">
        <v>81.87565858798736</v>
      </c>
      <c r="AC79">
        <v>5.6727750602321674</v>
      </c>
      <c r="AD79">
        <v>1.8796653796653797</v>
      </c>
      <c r="AE79">
        <v>2.8030009787054899E-2</v>
      </c>
      <c r="AF79">
        <v>5.7716177079023581</v>
      </c>
      <c r="AG79">
        <v>12.968299711815561</v>
      </c>
      <c r="AJ79">
        <v>0.19365853658536586</v>
      </c>
      <c r="AK79">
        <v>1.846829268292683</v>
      </c>
      <c r="AL79">
        <v>0.10486001056524036</v>
      </c>
      <c r="AM79">
        <v>89.663153928402807</v>
      </c>
    </row>
    <row r="80" spans="1:39">
      <c r="A80">
        <v>2016</v>
      </c>
      <c r="B80" s="20" t="s">
        <v>220</v>
      </c>
      <c r="C80" s="2" t="s">
        <v>71</v>
      </c>
      <c r="D80">
        <v>1203.5656448618183</v>
      </c>
      <c r="E80">
        <v>150.49298683264539</v>
      </c>
      <c r="F80">
        <v>746.02992719094834</v>
      </c>
      <c r="G80">
        <v>3.6059814204202896</v>
      </c>
      <c r="I80">
        <v>32.945557522930827</v>
      </c>
      <c r="J80">
        <v>4.4507393056236442</v>
      </c>
      <c r="K80">
        <v>3.6979614071109808</v>
      </c>
      <c r="L80">
        <v>0</v>
      </c>
      <c r="M80">
        <v>10.664375955917786</v>
      </c>
      <c r="N80">
        <v>12.835276524433059</v>
      </c>
      <c r="O80">
        <v>0</v>
      </c>
      <c r="P80">
        <v>47.104708345070634</v>
      </c>
      <c r="R80">
        <v>44.545218036170922</v>
      </c>
      <c r="S80">
        <v>15111437.245092733</v>
      </c>
      <c r="T80">
        <v>3.0638233746927637</v>
      </c>
      <c r="U80">
        <v>29.364792755800188</v>
      </c>
      <c r="V80">
        <v>2.6225319421238469</v>
      </c>
      <c r="W80">
        <v>0.99047619047619051</v>
      </c>
      <c r="X80">
        <v>48.538095238095238</v>
      </c>
      <c r="Y80">
        <v>3.4537205512128515E-2</v>
      </c>
      <c r="Z80">
        <v>1.4180478821362799</v>
      </c>
      <c r="AA80">
        <v>0.30349650349650348</v>
      </c>
      <c r="AB80">
        <v>87.919684002633318</v>
      </c>
      <c r="AC80">
        <v>2.8212603249044088</v>
      </c>
      <c r="AD80">
        <v>4.926244852115313</v>
      </c>
      <c r="AE80">
        <v>6.6818425294598964E-3</v>
      </c>
      <c r="AF80">
        <v>30.338995354239255</v>
      </c>
      <c r="AG80">
        <v>20.161290322580644</v>
      </c>
      <c r="AJ80">
        <v>0.22460113226968606</v>
      </c>
      <c r="AK80">
        <v>1.7441070509521359</v>
      </c>
      <c r="AL80">
        <v>0.12877714825306893</v>
      </c>
      <c r="AM80">
        <v>94.243846743717398</v>
      </c>
    </row>
    <row r="81" spans="1:39">
      <c r="A81">
        <v>2016</v>
      </c>
      <c r="B81" s="20" t="s">
        <v>221</v>
      </c>
      <c r="C81" s="2" t="s">
        <v>72</v>
      </c>
      <c r="D81">
        <v>1198.5794280487205</v>
      </c>
      <c r="E81">
        <v>32.062096022924898</v>
      </c>
      <c r="F81">
        <v>146.99194322205275</v>
      </c>
      <c r="G81">
        <v>1.0728858162598276</v>
      </c>
      <c r="I81">
        <v>11.238627113970349</v>
      </c>
      <c r="J81">
        <v>3.5683826596045094</v>
      </c>
      <c r="K81">
        <v>2.9771766276798299</v>
      </c>
      <c r="L81">
        <v>1.4144061719542049</v>
      </c>
      <c r="M81">
        <v>2.1611730669370193</v>
      </c>
      <c r="N81">
        <v>2.5903375784836724</v>
      </c>
      <c r="O81">
        <v>46.0425937698665</v>
      </c>
      <c r="P81">
        <v>111.88835728022379</v>
      </c>
      <c r="R81">
        <v>95.314938814685235</v>
      </c>
      <c r="S81">
        <v>17382114.969495662</v>
      </c>
      <c r="T81">
        <v>2.3235980109052621</v>
      </c>
      <c r="U81">
        <v>23.02258845498989</v>
      </c>
      <c r="V81">
        <v>3.0111933406629414</v>
      </c>
      <c r="W81">
        <v>1.4639769452449567</v>
      </c>
      <c r="X81">
        <v>48.596541786743515</v>
      </c>
      <c r="Y81">
        <v>2.612531101560733E-2</v>
      </c>
      <c r="Z81">
        <v>0.71754310487473938</v>
      </c>
      <c r="AA81">
        <v>9.7315745779909604E-2</v>
      </c>
      <c r="AB81">
        <v>61.137440758293835</v>
      </c>
      <c r="AC81">
        <v>0.63796642021710637</v>
      </c>
      <c r="AD81">
        <v>12.561240310077519</v>
      </c>
      <c r="AE81">
        <v>3.7729844950810808E-3</v>
      </c>
      <c r="AF81">
        <v>10.769806820230484</v>
      </c>
      <c r="AG81">
        <v>11.772241992882563</v>
      </c>
      <c r="AJ81">
        <v>0.30542452830188677</v>
      </c>
      <c r="AK81">
        <v>2.4361393323657476</v>
      </c>
      <c r="AL81">
        <v>0.1253723562704796</v>
      </c>
      <c r="AM81">
        <v>95.445545090552002</v>
      </c>
    </row>
    <row r="82" spans="1:39">
      <c r="A82">
        <v>2016</v>
      </c>
      <c r="B82" s="20" t="s">
        <v>223</v>
      </c>
      <c r="C82" s="2" t="s">
        <v>73</v>
      </c>
      <c r="D82">
        <v>768.10636826447126</v>
      </c>
      <c r="E82">
        <v>54.041132350562137</v>
      </c>
      <c r="F82">
        <v>210.59573807133378</v>
      </c>
      <c r="G82">
        <v>4.7862516574571936</v>
      </c>
      <c r="I82">
        <v>38.681615667994954</v>
      </c>
      <c r="J82">
        <v>8.1148721283251515</v>
      </c>
      <c r="K82">
        <v>10.564776525236503</v>
      </c>
      <c r="L82">
        <v>4.3901886364923808</v>
      </c>
      <c r="M82">
        <v>18.863649238089842</v>
      </c>
      <c r="N82">
        <v>14.48928910848405</v>
      </c>
      <c r="O82">
        <v>14.369437812025179</v>
      </c>
      <c r="P82">
        <v>100.22846084502405</v>
      </c>
      <c r="R82">
        <v>32.698801096173462</v>
      </c>
      <c r="S82">
        <v>26171576.592166197</v>
      </c>
      <c r="T82">
        <v>3.1980863347554886</v>
      </c>
      <c r="U82">
        <v>35.52704071194362</v>
      </c>
      <c r="V82">
        <v>6.8530421459046176</v>
      </c>
      <c r="W82">
        <v>2.441860465116279</v>
      </c>
      <c r="X82">
        <v>58.410852713178294</v>
      </c>
      <c r="Y82">
        <v>0.10670990766441965</v>
      </c>
      <c r="Z82">
        <v>2.5893122216724396</v>
      </c>
      <c r="AA82">
        <v>0.14685648767437418</v>
      </c>
      <c r="AB82">
        <v>90.566037735849065</v>
      </c>
      <c r="AC82">
        <v>3.9913978494623654</v>
      </c>
      <c r="AD82">
        <v>2.1077586206896552</v>
      </c>
      <c r="AE82">
        <v>3.0867770189450944E-2</v>
      </c>
      <c r="AF82">
        <v>4.4497218923817261</v>
      </c>
      <c r="AG82">
        <v>4.6411591577994118</v>
      </c>
      <c r="AJ82">
        <v>0.32723611344185266</v>
      </c>
      <c r="AK82">
        <v>0.98003020641047156</v>
      </c>
      <c r="AL82">
        <v>0.3339041095890411</v>
      </c>
      <c r="AM82">
        <v>92.865304562345102</v>
      </c>
    </row>
    <row r="83" spans="1:39">
      <c r="A83">
        <v>2016</v>
      </c>
      <c r="B83" s="20" t="s">
        <v>224</v>
      </c>
      <c r="C83" s="2" t="s">
        <v>74</v>
      </c>
      <c r="D83">
        <v>1315.3329369126038</v>
      </c>
      <c r="E83">
        <v>81.651769471434449</v>
      </c>
      <c r="F83">
        <v>214.66374966588126</v>
      </c>
      <c r="G83">
        <v>3.8013897776879562</v>
      </c>
      <c r="I83">
        <v>25.151661131825794</v>
      </c>
      <c r="J83">
        <v>11.404169333063868</v>
      </c>
      <c r="K83">
        <v>8.6701769666257569</v>
      </c>
      <c r="L83">
        <v>4.1965240112435174</v>
      </c>
      <c r="M83">
        <v>0.55425788827744571</v>
      </c>
      <c r="N83">
        <v>0.72903365599495051</v>
      </c>
      <c r="O83">
        <v>32.929261930336047</v>
      </c>
      <c r="P83">
        <v>339.36516686564943</v>
      </c>
      <c r="R83">
        <v>293.27982504025437</v>
      </c>
      <c r="S83">
        <v>28774222.259345077</v>
      </c>
      <c r="T83">
        <v>4.5304234336829063</v>
      </c>
      <c r="U83">
        <v>64.363257057839917</v>
      </c>
      <c r="V83">
        <v>11.352095500492799</v>
      </c>
      <c r="W83">
        <v>3.0704225352112675</v>
      </c>
      <c r="X83">
        <v>26.47887323943662</v>
      </c>
      <c r="Y83">
        <v>1.2259776845976771E-2</v>
      </c>
      <c r="Z83">
        <v>0.87575528700906347</v>
      </c>
      <c r="AA83">
        <v>0.13842173350582149</v>
      </c>
      <c r="AB83">
        <v>62.305295950155759</v>
      </c>
      <c r="AC83">
        <v>0.98106543706465221</v>
      </c>
      <c r="AD83">
        <v>8.6300000000000008</v>
      </c>
      <c r="AE83">
        <v>3.6098085718514347E-2</v>
      </c>
      <c r="AF83">
        <v>2.8782574873590043</v>
      </c>
      <c r="AG83">
        <v>9.9029126213592225</v>
      </c>
      <c r="AJ83">
        <v>0.42583732057416268</v>
      </c>
      <c r="AK83">
        <v>1.4744816586921849</v>
      </c>
      <c r="AL83">
        <v>0.28880475932936722</v>
      </c>
      <c r="AM83">
        <v>92.578195268451694</v>
      </c>
    </row>
    <row r="84" spans="1:39">
      <c r="A84">
        <v>2016</v>
      </c>
      <c r="B84" s="20" t="s">
        <v>225</v>
      </c>
      <c r="C84" s="2" t="s">
        <v>75</v>
      </c>
      <c r="D84">
        <v>543.55420057411482</v>
      </c>
      <c r="E84">
        <v>97.810339459894095</v>
      </c>
      <c r="F84">
        <v>297.88416238967733</v>
      </c>
      <c r="G84">
        <v>5.2296255016150557</v>
      </c>
      <c r="I84">
        <v>58.833286893169372</v>
      </c>
      <c r="J84">
        <v>10.786102597081053</v>
      </c>
      <c r="K84">
        <v>19.843656043295251</v>
      </c>
      <c r="L84">
        <v>4.8105832832230906</v>
      </c>
      <c r="M84">
        <v>35.177390258568849</v>
      </c>
      <c r="N84">
        <v>19.120818240280048</v>
      </c>
      <c r="O84">
        <v>17.766497461928935</v>
      </c>
      <c r="P84">
        <v>112.68208698011189</v>
      </c>
      <c r="R84">
        <v>76.564985859582919</v>
      </c>
      <c r="S84">
        <v>25219652.197218984</v>
      </c>
      <c r="T84">
        <v>4.0039320246740271</v>
      </c>
      <c r="U84">
        <v>55.319632259271756</v>
      </c>
      <c r="V84">
        <v>9.5604091201400241</v>
      </c>
      <c r="W84">
        <v>3.65625</v>
      </c>
      <c r="X84">
        <v>124.3125</v>
      </c>
      <c r="Y84">
        <v>0.25760911798989766</v>
      </c>
      <c r="Z84">
        <v>2.2923777019340159</v>
      </c>
      <c r="AA84">
        <v>5.5831265508684863E-2</v>
      </c>
      <c r="AB84">
        <v>88</v>
      </c>
      <c r="AC84">
        <v>3.0104911053671888</v>
      </c>
      <c r="AD84">
        <v>14.691919191919192</v>
      </c>
      <c r="AE84">
        <v>3.0250945342041938E-2</v>
      </c>
      <c r="AF84">
        <v>53.201634877384194</v>
      </c>
      <c r="AG84">
        <v>26.035502958579883</v>
      </c>
      <c r="AJ84">
        <v>0.31185031185031187</v>
      </c>
      <c r="AK84">
        <v>2.7848232848232848</v>
      </c>
      <c r="AL84">
        <v>0.11198208286674133</v>
      </c>
      <c r="AM84">
        <v>89.271726205571198</v>
      </c>
    </row>
    <row r="85" spans="1:39">
      <c r="A85">
        <v>2016</v>
      </c>
      <c r="B85" s="20" t="s">
        <v>226</v>
      </c>
      <c r="C85" s="2" t="s">
        <v>76</v>
      </c>
      <c r="D85">
        <v>1422.574901075498</v>
      </c>
      <c r="E85">
        <v>76.742361284003707</v>
      </c>
      <c r="F85">
        <v>438.74216104208534</v>
      </c>
      <c r="G85">
        <v>4.109442354178011</v>
      </c>
      <c r="I85">
        <v>29.493605412760839</v>
      </c>
      <c r="J85">
        <v>3.5785574567483156</v>
      </c>
      <c r="K85">
        <v>2.5155494125777467</v>
      </c>
      <c r="L85">
        <v>5.9986178299930897</v>
      </c>
      <c r="M85">
        <v>10.255701451278506</v>
      </c>
      <c r="N85">
        <v>14.589503477512364</v>
      </c>
      <c r="O85">
        <v>21.563296516567547</v>
      </c>
      <c r="P85">
        <v>115.71324523606503</v>
      </c>
      <c r="R85">
        <v>96.070504031166323</v>
      </c>
      <c r="S85">
        <v>29429185.099154159</v>
      </c>
      <c r="T85">
        <v>2.5561124691059396</v>
      </c>
      <c r="U85">
        <v>22.670751360608836</v>
      </c>
      <c r="V85">
        <v>7.0784652990626027</v>
      </c>
      <c r="W85">
        <v>3.1304347826086958</v>
      </c>
      <c r="X85">
        <v>103.97391304347826</v>
      </c>
      <c r="Y85">
        <v>6.4963218116028648E-2</v>
      </c>
      <c r="Z85">
        <v>0.63873170731707318</v>
      </c>
      <c r="AA85">
        <v>0.38765846952802813</v>
      </c>
      <c r="AB85">
        <v>86.603624901497241</v>
      </c>
      <c r="AC85">
        <v>3.0380096751900485</v>
      </c>
      <c r="AD85">
        <v>1.4977252047315741</v>
      </c>
      <c r="AE85">
        <v>2.6307297965217875E-2</v>
      </c>
      <c r="AF85">
        <v>5.4217696435943301</v>
      </c>
      <c r="AG85">
        <v>12.182741116751268</v>
      </c>
      <c r="AJ85">
        <v>0.18322392414296135</v>
      </c>
      <c r="AK85">
        <v>1.1438366156090445</v>
      </c>
      <c r="AL85">
        <v>0.16018365004463717</v>
      </c>
      <c r="AM85">
        <v>92.775015156826498</v>
      </c>
    </row>
    <row r="86" spans="1:39">
      <c r="A86">
        <v>2016</v>
      </c>
      <c r="B86" s="20" t="s">
        <v>227</v>
      </c>
      <c r="C86" s="2" t="s">
        <v>77</v>
      </c>
      <c r="D86">
        <v>854.97198710603345</v>
      </c>
      <c r="E86">
        <v>66.246371902047485</v>
      </c>
      <c r="F86">
        <v>166.36369802002602</v>
      </c>
      <c r="G86">
        <v>2.7664963435392291</v>
      </c>
      <c r="I86">
        <v>22.630438557960538</v>
      </c>
      <c r="J86">
        <v>7.9754849543473272</v>
      </c>
      <c r="K86">
        <v>9.3283582089552226</v>
      </c>
      <c r="L86">
        <v>3.1191697761194028</v>
      </c>
      <c r="M86">
        <v>3.90625</v>
      </c>
      <c r="N86">
        <v>3.3397343246329432</v>
      </c>
      <c r="O86">
        <v>10.338702036949313</v>
      </c>
      <c r="P86">
        <v>210.45310923284006</v>
      </c>
      <c r="R86">
        <v>178.25208872966274</v>
      </c>
      <c r="S86">
        <v>20872140.27846206</v>
      </c>
      <c r="T86">
        <v>4.0375892581383344</v>
      </c>
      <c r="U86">
        <v>40.176505457524662</v>
      </c>
      <c r="V86">
        <v>4.5111336773027073</v>
      </c>
      <c r="W86">
        <v>1.3115942028985508</v>
      </c>
      <c r="X86">
        <v>29.492753623188406</v>
      </c>
      <c r="Y86">
        <v>5.0970569818409521E-2</v>
      </c>
      <c r="Z86">
        <v>5.1567010309278354</v>
      </c>
      <c r="AA86">
        <v>0.1323470611755298</v>
      </c>
      <c r="AB86">
        <v>93.957703927492446</v>
      </c>
      <c r="AC86">
        <v>1.8239399448712685</v>
      </c>
      <c r="AD86">
        <v>5.07395498392283</v>
      </c>
      <c r="AE86">
        <v>2.9771135591727643E-2</v>
      </c>
      <c r="AF86">
        <v>5.7129798903107858</v>
      </c>
      <c r="AG86">
        <v>8.9433481858688726</v>
      </c>
      <c r="AJ86">
        <v>9.3374264517779484E-2</v>
      </c>
      <c r="AK86">
        <v>1.0253261703760552</v>
      </c>
      <c r="AL86">
        <v>9.1067864271457091E-2</v>
      </c>
      <c r="AM86">
        <v>94.368092495315807</v>
      </c>
    </row>
    <row r="87" spans="1:39">
      <c r="A87">
        <v>2016</v>
      </c>
      <c r="B87" s="20" t="s">
        <v>228</v>
      </c>
      <c r="C87" s="2" t="s">
        <v>78</v>
      </c>
      <c r="D87">
        <v>1015.1866786532067</v>
      </c>
      <c r="E87">
        <v>38.506023133127094</v>
      </c>
      <c r="F87">
        <v>103.14423998490629</v>
      </c>
      <c r="G87">
        <v>1.7275238889914459</v>
      </c>
      <c r="I87">
        <v>12.318698385985732</v>
      </c>
      <c r="J87">
        <v>4.1331412671197212</v>
      </c>
      <c r="K87">
        <v>4.0713115666597748</v>
      </c>
      <c r="L87">
        <v>2.2742091954388588</v>
      </c>
      <c r="M87">
        <v>0</v>
      </c>
      <c r="N87">
        <v>0</v>
      </c>
      <c r="O87">
        <v>45.710500165617759</v>
      </c>
      <c r="P87">
        <v>97.484011604956549</v>
      </c>
      <c r="R87">
        <v>86.569935446468534</v>
      </c>
      <c r="S87">
        <v>8293780.2907994241</v>
      </c>
      <c r="T87">
        <v>1.5014927259458362</v>
      </c>
      <c r="U87">
        <v>22.683841719934406</v>
      </c>
      <c r="V87">
        <v>2.3087468796801569</v>
      </c>
      <c r="W87">
        <v>2.0140845070422535</v>
      </c>
      <c r="X87">
        <v>110.8169014084507</v>
      </c>
      <c r="Y87">
        <v>7.9224270739983685E-2</v>
      </c>
      <c r="Z87">
        <v>2.0171465545131024</v>
      </c>
      <c r="AA87">
        <v>0.19230152365677627</v>
      </c>
      <c r="AB87">
        <v>91.492910758965806</v>
      </c>
      <c r="AC87">
        <v>1.7831309634108679</v>
      </c>
      <c r="AD87">
        <v>3.319051959890611</v>
      </c>
      <c r="AE87">
        <v>2.5128511606417415E-2</v>
      </c>
      <c r="AF87">
        <v>6.9584736251402921</v>
      </c>
      <c r="AG87">
        <v>5.208333333333333</v>
      </c>
      <c r="AJ87">
        <v>0.32794395041767715</v>
      </c>
      <c r="AK87">
        <v>1.3767178658043655</v>
      </c>
      <c r="AL87">
        <v>0.23820708553532982</v>
      </c>
      <c r="AM87">
        <v>92.259007677631502</v>
      </c>
    </row>
    <row r="88" spans="1:39">
      <c r="A88">
        <v>2016</v>
      </c>
      <c r="B88" s="20" t="s">
        <v>229</v>
      </c>
      <c r="C88" s="2" t="s">
        <v>79</v>
      </c>
      <c r="D88">
        <v>1807.1097543666749</v>
      </c>
      <c r="E88">
        <v>80.320423612907433</v>
      </c>
      <c r="F88">
        <v>326.91172610835326</v>
      </c>
      <c r="G88">
        <v>2.2948692460830697</v>
      </c>
      <c r="I88">
        <v>36.219023318615406</v>
      </c>
      <c r="J88">
        <v>3.3425269453818625</v>
      </c>
      <c r="K88">
        <v>1.8496535350467935</v>
      </c>
      <c r="L88">
        <v>2.3189686111034424</v>
      </c>
      <c r="M88">
        <v>7.0121193716699333</v>
      </c>
      <c r="N88">
        <v>12.671669315328254</v>
      </c>
      <c r="O88">
        <v>72.210526315789465</v>
      </c>
      <c r="P88">
        <v>47.394038777802528</v>
      </c>
      <c r="R88">
        <v>46.047050307275512</v>
      </c>
      <c r="S88">
        <v>35768979.424252227</v>
      </c>
      <c r="T88">
        <v>4.2405192590665415</v>
      </c>
      <c r="U88">
        <v>50.237681104470681</v>
      </c>
      <c r="V88">
        <v>4.0908538734524287</v>
      </c>
      <c r="W88">
        <v>1.1232876712328768</v>
      </c>
      <c r="X88">
        <v>29.232876712328768</v>
      </c>
      <c r="Y88">
        <v>2.1532500554961354E-2</v>
      </c>
      <c r="Z88">
        <v>1.1647976596782057</v>
      </c>
      <c r="AA88">
        <v>0.29259104227710336</v>
      </c>
      <c r="AB88">
        <v>94.420600858369099</v>
      </c>
      <c r="AC88">
        <v>1.8413637251346149</v>
      </c>
      <c r="AD88">
        <v>4.374242424242424</v>
      </c>
      <c r="AE88">
        <v>3.2705438468434052E-2</v>
      </c>
      <c r="AF88">
        <v>8.0805082230006526</v>
      </c>
      <c r="AG88">
        <v>18.793503480278421</v>
      </c>
      <c r="AJ88">
        <v>0.1847664385599524</v>
      </c>
      <c r="AK88">
        <v>0.66855102648021425</v>
      </c>
      <c r="AL88">
        <v>0.27636849132176233</v>
      </c>
      <c r="AM88">
        <v>90.102944685837997</v>
      </c>
    </row>
    <row r="89" spans="1:39">
      <c r="A89">
        <v>2016</v>
      </c>
      <c r="B89" s="20" t="s">
        <v>230</v>
      </c>
      <c r="C89" s="2" t="s">
        <v>80</v>
      </c>
      <c r="D89">
        <v>1849.9849760951001</v>
      </c>
      <c r="E89">
        <v>93.343787837571128</v>
      </c>
      <c r="F89">
        <v>344.56954919903404</v>
      </c>
      <c r="G89">
        <v>2.0319736127906642</v>
      </c>
      <c r="I89">
        <v>32.067083576852674</v>
      </c>
      <c r="J89">
        <v>20.510233654105768</v>
      </c>
      <c r="K89">
        <v>11.086702821445733</v>
      </c>
      <c r="L89">
        <v>1.9221528111484865</v>
      </c>
      <c r="M89">
        <v>0</v>
      </c>
      <c r="N89">
        <v>0</v>
      </c>
      <c r="O89">
        <v>0</v>
      </c>
      <c r="P89">
        <v>69.531597062680547</v>
      </c>
      <c r="R89">
        <v>44.068427727397534</v>
      </c>
      <c r="S89">
        <v>28244200.429813217</v>
      </c>
      <c r="T89">
        <v>3.6829521731830788</v>
      </c>
      <c r="U89">
        <v>41.337963185210079</v>
      </c>
      <c r="V89">
        <v>23.304197371692929</v>
      </c>
      <c r="W89">
        <v>7.4897959183673466</v>
      </c>
      <c r="X89">
        <v>52.836734693877553</v>
      </c>
      <c r="Y89">
        <v>5.1468103294038128E-2</v>
      </c>
      <c r="Z89">
        <v>2.122950819672131</v>
      </c>
      <c r="AA89">
        <v>5.2650052650052653E-2</v>
      </c>
      <c r="AB89">
        <v>87.333333333333329</v>
      </c>
      <c r="AC89">
        <v>0.50053492281827905</v>
      </c>
      <c r="AD89">
        <v>18.709923664122137</v>
      </c>
      <c r="AE89">
        <v>3.5631714946280431E-2</v>
      </c>
      <c r="AF89">
        <v>7.2004426177679415</v>
      </c>
      <c r="AG89">
        <v>7.8109932497589201</v>
      </c>
      <c r="AJ89">
        <v>6.9484936831875607E-2</v>
      </c>
      <c r="AK89">
        <v>1.4825072886297377</v>
      </c>
      <c r="AL89">
        <v>4.686987872828581E-2</v>
      </c>
      <c r="AM89">
        <v>88.508746075478996</v>
      </c>
    </row>
    <row r="90" spans="1:39">
      <c r="A90">
        <v>2016</v>
      </c>
      <c r="B90" s="20" t="s">
        <v>231</v>
      </c>
      <c r="C90" s="2" t="s">
        <v>81</v>
      </c>
      <c r="D90">
        <v>430.61903638304125</v>
      </c>
      <c r="E90">
        <v>59.706308156677061</v>
      </c>
      <c r="F90">
        <v>272.23250278130075</v>
      </c>
      <c r="G90">
        <v>7.154588021207652</v>
      </c>
      <c r="I90">
        <v>41.547455310972353</v>
      </c>
      <c r="J90">
        <v>8.5709785431726182</v>
      </c>
      <c r="K90">
        <v>19.903854263304378</v>
      </c>
      <c r="L90">
        <v>3.9639031795563806</v>
      </c>
      <c r="M90">
        <v>32.891962553765708</v>
      </c>
      <c r="N90">
        <v>14.163905219649665</v>
      </c>
      <c r="O90">
        <v>0</v>
      </c>
      <c r="P90">
        <v>124.31550658169438</v>
      </c>
      <c r="R90">
        <v>106.55614849859518</v>
      </c>
      <c r="S90">
        <v>32589358.832333464</v>
      </c>
      <c r="T90">
        <v>2.542239398398658</v>
      </c>
      <c r="U90">
        <v>43.69019994676551</v>
      </c>
      <c r="V90">
        <v>3.3049112179182556</v>
      </c>
      <c r="W90">
        <v>1.6545454545454545</v>
      </c>
      <c r="X90">
        <v>37.036363636363639</v>
      </c>
      <c r="Y90">
        <v>6.5749975791614221E-2</v>
      </c>
      <c r="Z90">
        <v>2.5897435897435899</v>
      </c>
      <c r="AA90">
        <v>0.38970297029702972</v>
      </c>
      <c r="AB90">
        <v>67.276422764227632</v>
      </c>
      <c r="AC90">
        <v>5.6282945077367792</v>
      </c>
      <c r="AD90">
        <v>6.2462235649546827</v>
      </c>
      <c r="AE90">
        <v>1.6269993413356137E-2</v>
      </c>
      <c r="AF90">
        <v>17.05619094977623</v>
      </c>
      <c r="AG90">
        <v>147.21448467966573</v>
      </c>
      <c r="AJ90">
        <v>0.31667249213561693</v>
      </c>
      <c r="AK90">
        <v>1.0373995106606082</v>
      </c>
      <c r="AL90">
        <v>0.30525606469002697</v>
      </c>
      <c r="AM90">
        <v>93.567660479972204</v>
      </c>
    </row>
    <row r="91" spans="1:39">
      <c r="A91">
        <v>2016</v>
      </c>
      <c r="B91" s="20" t="s">
        <v>232</v>
      </c>
      <c r="C91" s="2" t="s">
        <v>82</v>
      </c>
      <c r="D91">
        <v>1060.956321535604</v>
      </c>
      <c r="E91">
        <v>74.851616052756654</v>
      </c>
      <c r="F91">
        <v>8.9549565155333024</v>
      </c>
      <c r="G91">
        <v>2.6134404888607965</v>
      </c>
      <c r="I91">
        <v>17.925521301801616</v>
      </c>
      <c r="J91">
        <v>7.6727932301169535</v>
      </c>
      <c r="K91">
        <v>7.2319595768198326</v>
      </c>
      <c r="L91">
        <v>3.1580609505763464</v>
      </c>
      <c r="M91">
        <v>0.75793462813832313</v>
      </c>
      <c r="N91">
        <v>0.80413553503409119</v>
      </c>
      <c r="O91">
        <v>29.084158415841582</v>
      </c>
      <c r="P91">
        <v>27.072563012814403</v>
      </c>
      <c r="R91">
        <v>25.665325826504745</v>
      </c>
      <c r="S91">
        <v>16480927.898695007</v>
      </c>
      <c r="T91">
        <v>5.7629713344109872</v>
      </c>
      <c r="U91">
        <v>41.379474406962608</v>
      </c>
      <c r="V91">
        <v>4.4897567372736757</v>
      </c>
      <c r="W91">
        <v>0.85350318471337583</v>
      </c>
      <c r="X91">
        <v>42.598726114649679</v>
      </c>
      <c r="Y91">
        <v>0.11353296665987642</v>
      </c>
      <c r="Z91">
        <v>0.78449943986149306</v>
      </c>
      <c r="AA91">
        <v>0.62884590419317155</v>
      </c>
      <c r="AB91">
        <v>88.666391412056157</v>
      </c>
      <c r="AC91">
        <v>13.617628408370324</v>
      </c>
      <c r="AD91">
        <v>1.3438882421420255</v>
      </c>
      <c r="AE91">
        <v>1.5361467673606403E-2</v>
      </c>
      <c r="AF91">
        <v>21.938666094788761</v>
      </c>
      <c r="AG91">
        <v>8.2825385442811044</v>
      </c>
      <c r="AJ91">
        <v>0.12316625916870416</v>
      </c>
      <c r="AK91">
        <v>1.081601466992665</v>
      </c>
      <c r="AL91">
        <v>0.11387397569935009</v>
      </c>
      <c r="AM91">
        <v>92.287026192677104</v>
      </c>
    </row>
    <row r="92" spans="1:39">
      <c r="A92">
        <v>2016</v>
      </c>
      <c r="B92" s="20" t="s">
        <v>233</v>
      </c>
      <c r="C92" s="2" t="s">
        <v>83</v>
      </c>
      <c r="D92">
        <v>977.18197072497958</v>
      </c>
      <c r="E92">
        <v>70.47821394635308</v>
      </c>
      <c r="F92">
        <v>323.13518366547538</v>
      </c>
      <c r="G92">
        <v>3.4096862093059062</v>
      </c>
      <c r="I92">
        <v>16.468784390947526</v>
      </c>
      <c r="J92">
        <v>2.284489760234957</v>
      </c>
      <c r="K92">
        <v>2.3378345371436549</v>
      </c>
      <c r="L92">
        <v>2.8612303290414878</v>
      </c>
      <c r="M92">
        <v>0</v>
      </c>
      <c r="N92">
        <v>0</v>
      </c>
      <c r="O92">
        <v>26.373626373626376</v>
      </c>
      <c r="P92">
        <v>27.925330054215376</v>
      </c>
      <c r="R92">
        <v>25.811324604445712</v>
      </c>
      <c r="S92">
        <v>25861679.46412826</v>
      </c>
      <c r="T92">
        <v>3.307395623026729</v>
      </c>
      <c r="U92">
        <v>45.655698342606087</v>
      </c>
      <c r="V92">
        <v>8.9674747304745335</v>
      </c>
      <c r="W92">
        <v>3.4155844155844157</v>
      </c>
      <c r="X92">
        <v>128.19480519480518</v>
      </c>
      <c r="Y92">
        <v>0.16607220969749992</v>
      </c>
      <c r="Z92">
        <v>1.609225654522787</v>
      </c>
      <c r="AA92">
        <v>0.27735215632263061</v>
      </c>
      <c r="AB92">
        <v>91.651148355058965</v>
      </c>
      <c r="AC92">
        <v>10.511889505909156</v>
      </c>
      <c r="AD92">
        <v>3.4392143582797154</v>
      </c>
      <c r="AE92">
        <v>9.0243352062878059E-3</v>
      </c>
      <c r="AF92">
        <v>65.352953282568436</v>
      </c>
      <c r="AG92">
        <v>33.102714209686006</v>
      </c>
      <c r="AJ92">
        <v>0.16373598369011214</v>
      </c>
      <c r="AK92">
        <v>1.3618756371049949</v>
      </c>
      <c r="AL92">
        <v>0.12022829341317365</v>
      </c>
      <c r="AM92">
        <v>92.990217097158094</v>
      </c>
    </row>
    <row r="93" spans="1:39">
      <c r="A93">
        <v>2016</v>
      </c>
      <c r="B93" s="20" t="s">
        <v>234</v>
      </c>
      <c r="C93" s="2" t="s">
        <v>84</v>
      </c>
      <c r="D93">
        <v>2410.0007227653073</v>
      </c>
      <c r="E93">
        <v>101.76602648173494</v>
      </c>
      <c r="F93">
        <v>342.6725633591044</v>
      </c>
      <c r="G93">
        <v>3.3977939592005479</v>
      </c>
      <c r="I93">
        <v>73.87055755743414</v>
      </c>
      <c r="J93">
        <v>0</v>
      </c>
      <c r="K93">
        <v>0</v>
      </c>
      <c r="L93">
        <v>2.7501218408410497</v>
      </c>
      <c r="M93">
        <v>11.522662396435285</v>
      </c>
      <c r="N93">
        <v>27.769624703589663</v>
      </c>
      <c r="O93">
        <v>37.101047054371136</v>
      </c>
      <c r="P93">
        <v>332.52237919237962</v>
      </c>
      <c r="R93">
        <v>267.46091708472466</v>
      </c>
      <c r="S93">
        <v>19207987.14811701</v>
      </c>
      <c r="T93">
        <v>4.6562361663118628</v>
      </c>
      <c r="U93">
        <v>53.441845728660482</v>
      </c>
      <c r="V93">
        <v>8.2218224197939183</v>
      </c>
      <c r="W93">
        <v>2.1538461538461537</v>
      </c>
      <c r="X93">
        <v>27.659340659340661</v>
      </c>
      <c r="Y93">
        <v>2.2471809797601935E-2</v>
      </c>
      <c r="Z93">
        <v>1.7714958775029446</v>
      </c>
      <c r="AA93">
        <v>0.30219414893617019</v>
      </c>
      <c r="AB93">
        <v>78.877887788778878</v>
      </c>
      <c r="AC93">
        <v>1.2479983290398942</v>
      </c>
      <c r="AD93">
        <v>4.0195258019525806</v>
      </c>
      <c r="AE93">
        <v>2.7369149128653323E-2</v>
      </c>
      <c r="AF93">
        <v>7.7718323029767777</v>
      </c>
      <c r="AG93">
        <v>2.2400000000000002</v>
      </c>
      <c r="AJ93">
        <v>0.3235867446393762</v>
      </c>
      <c r="AK93">
        <v>1.1732108047897523</v>
      </c>
      <c r="AL93">
        <v>0.27581295988606691</v>
      </c>
      <c r="AM93">
        <v>93.632842142231496</v>
      </c>
    </row>
    <row r="94" spans="1:39">
      <c r="A94">
        <v>2016</v>
      </c>
      <c r="B94" s="20" t="s">
        <v>235</v>
      </c>
      <c r="C94" s="2" t="s">
        <v>85</v>
      </c>
      <c r="D94">
        <v>1257.871858950376</v>
      </c>
      <c r="E94">
        <v>61.156543904006291</v>
      </c>
      <c r="F94">
        <v>46.05941407628346</v>
      </c>
      <c r="G94">
        <v>4.6283678819829408</v>
      </c>
      <c r="I94">
        <v>23.05717414378087</v>
      </c>
      <c r="J94">
        <v>4.1485980405578795</v>
      </c>
      <c r="K94">
        <v>3.2981086356599585</v>
      </c>
      <c r="L94">
        <v>2.8045141459693523</v>
      </c>
      <c r="M94">
        <v>0.62821116869713489</v>
      </c>
      <c r="N94">
        <v>0.79020915058245322</v>
      </c>
      <c r="O94">
        <v>45.877009084556249</v>
      </c>
      <c r="P94">
        <v>80.770663891677899</v>
      </c>
      <c r="R94">
        <v>75.860078455915513</v>
      </c>
      <c r="S94">
        <v>15285287.717550578</v>
      </c>
      <c r="T94">
        <v>3.0761713361959786</v>
      </c>
      <c r="U94">
        <v>25.964014947709178</v>
      </c>
      <c r="V94">
        <v>3.132614846951868</v>
      </c>
      <c r="W94">
        <v>1.15625</v>
      </c>
      <c r="X94">
        <v>41.427083333333336</v>
      </c>
      <c r="Y94">
        <v>4.4971391093923153E-2</v>
      </c>
      <c r="Z94">
        <v>5.5364308342133048</v>
      </c>
      <c r="AA94">
        <v>0.17165744802593935</v>
      </c>
      <c r="AB94">
        <v>82.222222222222214</v>
      </c>
      <c r="AC94">
        <v>1.6602723744138566</v>
      </c>
      <c r="AD94">
        <v>4.6932432432432432</v>
      </c>
      <c r="AE94">
        <v>2.3674696867901589E-2</v>
      </c>
      <c r="AF94">
        <v>4.1400778210116735</v>
      </c>
      <c r="AG94">
        <v>0.14587892049598833</v>
      </c>
      <c r="AJ94">
        <v>0.12950354609929077</v>
      </c>
      <c r="AK94">
        <v>0.9520567375886525</v>
      </c>
      <c r="AL94">
        <v>0.13602502979737782</v>
      </c>
      <c r="AM94">
        <v>94.648746891142096</v>
      </c>
    </row>
    <row r="95" spans="1:39">
      <c r="A95">
        <v>2016</v>
      </c>
      <c r="B95" s="20" t="s">
        <v>236</v>
      </c>
      <c r="C95" s="2" t="s">
        <v>86</v>
      </c>
      <c r="D95">
        <v>626.06190166517752</v>
      </c>
      <c r="E95">
        <v>43.494991543900881</v>
      </c>
      <c r="F95">
        <v>133.12831676494892</v>
      </c>
      <c r="G95">
        <v>1.2516544329180108</v>
      </c>
      <c r="I95">
        <v>22.216866184294691</v>
      </c>
      <c r="J95">
        <v>6.6494141748769326</v>
      </c>
      <c r="K95">
        <v>10.621017118580532</v>
      </c>
      <c r="L95">
        <v>4.3733599900037481</v>
      </c>
      <c r="M95">
        <v>0.37485942771460701</v>
      </c>
      <c r="N95">
        <v>0.23468520617212701</v>
      </c>
      <c r="O95">
        <v>31.940112289457268</v>
      </c>
      <c r="P95">
        <v>125.40012849797321</v>
      </c>
      <c r="R95">
        <v>114.21346700376849</v>
      </c>
      <c r="S95">
        <v>16688205.136148319</v>
      </c>
      <c r="T95">
        <v>2.8162224740655244</v>
      </c>
      <c r="U95">
        <v>35.985064946392811</v>
      </c>
      <c r="V95">
        <v>3.4420496905245295</v>
      </c>
      <c r="W95">
        <v>1.5172413793103448</v>
      </c>
      <c r="X95">
        <v>47.96551724137931</v>
      </c>
      <c r="Y95">
        <v>8.6785625155977042E-2</v>
      </c>
      <c r="Z95">
        <v>5.237960339943343</v>
      </c>
      <c r="AA95">
        <v>2.5959978366684695E-2</v>
      </c>
      <c r="AB95">
        <v>56.25</v>
      </c>
      <c r="AC95">
        <v>0.33906819038050984</v>
      </c>
      <c r="AD95">
        <v>51.888888888888886</v>
      </c>
      <c r="AE95">
        <v>4.0149892933618841E-2</v>
      </c>
      <c r="AF95">
        <v>10.185967878275571</v>
      </c>
      <c r="AG95">
        <v>5.5636896046852122</v>
      </c>
      <c r="AJ95">
        <v>0.16731517509727625</v>
      </c>
      <c r="AK95">
        <v>0.857976653696498</v>
      </c>
      <c r="AL95">
        <v>0.19501133786848074</v>
      </c>
      <c r="AM95">
        <v>94.208884799944997</v>
      </c>
    </row>
    <row r="96" spans="1:39">
      <c r="A96">
        <v>2016</v>
      </c>
      <c r="B96" s="20" t="s">
        <v>237</v>
      </c>
      <c r="C96" s="2" t="s">
        <v>87</v>
      </c>
      <c r="D96">
        <v>565.92487290457484</v>
      </c>
      <c r="E96">
        <v>39.35712405825312</v>
      </c>
      <c r="F96">
        <v>98.18305109002084</v>
      </c>
      <c r="G96">
        <v>2.9949690236940327</v>
      </c>
      <c r="I96">
        <v>15.471935412859214</v>
      </c>
      <c r="J96">
        <v>0.47223577966959857</v>
      </c>
      <c r="K96">
        <v>0.8344495926568436</v>
      </c>
      <c r="L96">
        <v>5.4458815520762416</v>
      </c>
      <c r="M96">
        <v>1.4493071872460968</v>
      </c>
      <c r="N96">
        <v>0.82019898574193417</v>
      </c>
      <c r="O96">
        <v>15.117770821573357</v>
      </c>
      <c r="P96">
        <v>242.16996416898596</v>
      </c>
      <c r="R96">
        <v>187.47760452883062</v>
      </c>
      <c r="S96">
        <v>15014386.178364597</v>
      </c>
      <c r="T96">
        <v>4.0264313845513131</v>
      </c>
      <c r="U96">
        <v>24.009461218991166</v>
      </c>
      <c r="V96">
        <v>3.5417683475219892</v>
      </c>
      <c r="W96">
        <v>0.95317725752508364</v>
      </c>
      <c r="X96">
        <v>9.8528428093645477</v>
      </c>
      <c r="Y96">
        <v>3.3881541115583669E-2</v>
      </c>
      <c r="Z96">
        <v>3.677948717948718</v>
      </c>
      <c r="AA96">
        <v>4.796430563301729E-2</v>
      </c>
      <c r="AB96">
        <v>86.04651162790698</v>
      </c>
      <c r="AC96">
        <v>0.32499615714003383</v>
      </c>
      <c r="AD96">
        <v>31.175675675675677</v>
      </c>
      <c r="AE96">
        <v>1.8649005554379493E-2</v>
      </c>
      <c r="AF96">
        <v>7.5780505577041648</v>
      </c>
      <c r="AG96">
        <v>30.58058058058058</v>
      </c>
      <c r="AJ96">
        <v>0.13770817797663434</v>
      </c>
      <c r="AK96">
        <v>0.93897588864031822</v>
      </c>
      <c r="AL96">
        <v>0.14665784248841826</v>
      </c>
      <c r="AM96">
        <v>94.805630818750402</v>
      </c>
    </row>
    <row r="97" spans="1:39">
      <c r="A97">
        <v>2016</v>
      </c>
      <c r="B97" s="20" t="s">
        <v>238</v>
      </c>
      <c r="C97" s="2" t="s">
        <v>88</v>
      </c>
      <c r="D97">
        <v>1644.026397306804</v>
      </c>
      <c r="E97">
        <v>71.78721758974676</v>
      </c>
      <c r="F97">
        <v>232.71342441263801</v>
      </c>
      <c r="G97">
        <v>1.2743293063268657</v>
      </c>
      <c r="I97">
        <v>17.887807670291927</v>
      </c>
      <c r="J97">
        <v>0</v>
      </c>
      <c r="K97">
        <v>0</v>
      </c>
      <c r="L97">
        <v>2.9282576866764276</v>
      </c>
      <c r="M97">
        <v>0.63158499124393541</v>
      </c>
      <c r="N97">
        <v>1.0383423977478166</v>
      </c>
      <c r="O97">
        <v>63.576912141029283</v>
      </c>
      <c r="P97">
        <v>165.99319149450321</v>
      </c>
      <c r="R97">
        <v>133.85177454603669</v>
      </c>
      <c r="S97">
        <v>21109849.168495405</v>
      </c>
      <c r="T97">
        <v>2.9734350480960194</v>
      </c>
      <c r="U97">
        <v>33.132561964498507</v>
      </c>
      <c r="V97">
        <v>2.643053376085351</v>
      </c>
      <c r="W97">
        <v>1.0769230769230769</v>
      </c>
      <c r="X97">
        <v>18.98076923076923</v>
      </c>
      <c r="Y97">
        <v>1.0644034164437925E-2</v>
      </c>
      <c r="Z97">
        <v>2.2257462686567164</v>
      </c>
      <c r="AA97">
        <v>9.0528080469404859E-2</v>
      </c>
      <c r="AB97">
        <v>100</v>
      </c>
      <c r="AC97">
        <v>0.31109574835810577</v>
      </c>
      <c r="AD97">
        <v>8.1759259259259256</v>
      </c>
      <c r="AE97">
        <v>0.11325028312570781</v>
      </c>
      <c r="AF97">
        <v>6.5663870407868092</v>
      </c>
      <c r="AG97">
        <v>30.76923076923077</v>
      </c>
      <c r="AJ97">
        <v>0.15222562011552837</v>
      </c>
      <c r="AK97">
        <v>0.55283724091063535</v>
      </c>
      <c r="AL97">
        <v>0.27535341118623236</v>
      </c>
      <c r="AM97">
        <v>90.736252661051196</v>
      </c>
    </row>
    <row r="98" spans="1:39">
      <c r="A98">
        <v>2016</v>
      </c>
      <c r="B98" s="20" t="s">
        <v>239</v>
      </c>
      <c r="C98" s="2" t="s">
        <v>89</v>
      </c>
      <c r="D98">
        <v>1023.6868601917469</v>
      </c>
      <c r="E98">
        <v>91.049376743222808</v>
      </c>
      <c r="F98">
        <v>286.7351026247029</v>
      </c>
      <c r="G98">
        <v>7.4869870771430609</v>
      </c>
      <c r="I98">
        <v>67.573230823367439</v>
      </c>
      <c r="J98">
        <v>11.167031572687954</v>
      </c>
      <c r="K98">
        <v>10.908640138837237</v>
      </c>
      <c r="L98">
        <v>5.3303582496591053</v>
      </c>
      <c r="M98">
        <v>28.077352175529938</v>
      </c>
      <c r="N98">
        <v>28.742416491066155</v>
      </c>
      <c r="O98">
        <v>31.480031323414252</v>
      </c>
      <c r="P98">
        <v>81.02442794501431</v>
      </c>
      <c r="R98">
        <v>68.33461933968708</v>
      </c>
      <c r="S98">
        <v>22625810.969819259</v>
      </c>
      <c r="T98">
        <v>6.2180062166103376</v>
      </c>
      <c r="U98">
        <v>46.825393753657444</v>
      </c>
      <c r="V98">
        <v>3.1724521513318047</v>
      </c>
      <c r="W98">
        <v>0.58823529411764708</v>
      </c>
      <c r="X98">
        <v>20.847058823529412</v>
      </c>
      <c r="Y98">
        <v>5.4915086153464736E-2</v>
      </c>
      <c r="Z98">
        <v>1.5692090395480225</v>
      </c>
      <c r="AA98">
        <v>0.17731773177317731</v>
      </c>
      <c r="AB98">
        <v>91.6243654822335</v>
      </c>
      <c r="AC98">
        <v>2.2592152199762188</v>
      </c>
      <c r="AD98">
        <v>3.7174515235457064</v>
      </c>
      <c r="AE98">
        <v>6.8274489927148657E-2</v>
      </c>
      <c r="AF98">
        <v>5.3585926928281458</v>
      </c>
      <c r="AG98">
        <v>17.269736842105264</v>
      </c>
      <c r="AJ98">
        <v>0.18018018018018017</v>
      </c>
      <c r="AK98">
        <v>0.65274365274365276</v>
      </c>
      <c r="AL98">
        <v>0.27603513174404015</v>
      </c>
      <c r="AM98">
        <v>92.186051659495604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M129"/>
  <sheetViews>
    <sheetView topLeftCell="A2" workbookViewId="0">
      <pane ySplit="2" topLeftCell="A4" activePane="bottomLeft" state="frozen"/>
      <selection activeCell="F8" sqref="F8"/>
      <selection pane="bottomLeft" activeCell="F8" sqref="F8"/>
    </sheetView>
  </sheetViews>
  <sheetFormatPr baseColWidth="10" defaultColWidth="8.85546875" defaultRowHeight="12.75"/>
  <cols>
    <col min="1" max="1" width="8.85546875" style="20"/>
    <col min="2" max="2" width="8" style="20" customWidth="1"/>
    <col min="3" max="3" width="14.28515625" style="20" customWidth="1"/>
    <col min="4" max="4" width="9.42578125" style="20" bestFit="1" customWidth="1"/>
    <col min="5" max="5" width="8.85546875" style="20"/>
    <col min="6" max="6" width="9.42578125" style="20" bestFit="1" customWidth="1"/>
    <col min="7" max="7" width="8.85546875" style="20"/>
    <col min="8" max="8" width="10.42578125" style="20" bestFit="1" customWidth="1"/>
    <col min="9" max="18" width="8.85546875" style="20"/>
    <col min="19" max="19" width="11.42578125" style="20" bestFit="1" customWidth="1"/>
    <col min="20" max="239" width="8.85546875" style="20"/>
    <col min="240" max="240" width="14.28515625" style="20" customWidth="1"/>
    <col min="241" max="248" width="8.85546875" style="20"/>
    <col min="249" max="249" width="10.140625" style="20" bestFit="1" customWidth="1"/>
    <col min="250" max="495" width="8.85546875" style="20"/>
    <col min="496" max="496" width="14.28515625" style="20" customWidth="1"/>
    <col min="497" max="504" width="8.85546875" style="20"/>
    <col min="505" max="505" width="10.140625" style="20" bestFit="1" customWidth="1"/>
    <col min="506" max="751" width="8.85546875" style="20"/>
    <col min="752" max="752" width="14.28515625" style="20" customWidth="1"/>
    <col min="753" max="760" width="8.85546875" style="20"/>
    <col min="761" max="761" width="10.140625" style="20" bestFit="1" customWidth="1"/>
    <col min="762" max="1007" width="8.85546875" style="20"/>
    <col min="1008" max="1008" width="14.28515625" style="20" customWidth="1"/>
    <col min="1009" max="1016" width="8.85546875" style="20"/>
    <col min="1017" max="1017" width="10.140625" style="20" bestFit="1" customWidth="1"/>
    <col min="1018" max="1263" width="8.85546875" style="20"/>
    <col min="1264" max="1264" width="14.28515625" style="20" customWidth="1"/>
    <col min="1265" max="1272" width="8.85546875" style="20"/>
    <col min="1273" max="1273" width="10.140625" style="20" bestFit="1" customWidth="1"/>
    <col min="1274" max="1519" width="8.85546875" style="20"/>
    <col min="1520" max="1520" width="14.28515625" style="20" customWidth="1"/>
    <col min="1521" max="1528" width="8.85546875" style="20"/>
    <col min="1529" max="1529" width="10.140625" style="20" bestFit="1" customWidth="1"/>
    <col min="1530" max="1775" width="8.85546875" style="20"/>
    <col min="1776" max="1776" width="14.28515625" style="20" customWidth="1"/>
    <col min="1777" max="1784" width="8.85546875" style="20"/>
    <col min="1785" max="1785" width="10.140625" style="20" bestFit="1" customWidth="1"/>
    <col min="1786" max="2031" width="8.85546875" style="20"/>
    <col min="2032" max="2032" width="14.28515625" style="20" customWidth="1"/>
    <col min="2033" max="2040" width="8.85546875" style="20"/>
    <col min="2041" max="2041" width="10.140625" style="20" bestFit="1" customWidth="1"/>
    <col min="2042" max="2287" width="8.85546875" style="20"/>
    <col min="2288" max="2288" width="14.28515625" style="20" customWidth="1"/>
    <col min="2289" max="2296" width="8.85546875" style="20"/>
    <col min="2297" max="2297" width="10.140625" style="20" bestFit="1" customWidth="1"/>
    <col min="2298" max="2543" width="8.85546875" style="20"/>
    <col min="2544" max="2544" width="14.28515625" style="20" customWidth="1"/>
    <col min="2545" max="2552" width="8.85546875" style="20"/>
    <col min="2553" max="2553" width="10.140625" style="20" bestFit="1" customWidth="1"/>
    <col min="2554" max="2799" width="8.85546875" style="20"/>
    <col min="2800" max="2800" width="14.28515625" style="20" customWidth="1"/>
    <col min="2801" max="2808" width="8.85546875" style="20"/>
    <col min="2809" max="2809" width="10.140625" style="20" bestFit="1" customWidth="1"/>
    <col min="2810" max="3055" width="8.85546875" style="20"/>
    <col min="3056" max="3056" width="14.28515625" style="20" customWidth="1"/>
    <col min="3057" max="3064" width="8.85546875" style="20"/>
    <col min="3065" max="3065" width="10.140625" style="20" bestFit="1" customWidth="1"/>
    <col min="3066" max="3311" width="8.85546875" style="20"/>
    <col min="3312" max="3312" width="14.28515625" style="20" customWidth="1"/>
    <col min="3313" max="3320" width="8.85546875" style="20"/>
    <col min="3321" max="3321" width="10.140625" style="20" bestFit="1" customWidth="1"/>
    <col min="3322" max="3567" width="8.85546875" style="20"/>
    <col min="3568" max="3568" width="14.28515625" style="20" customWidth="1"/>
    <col min="3569" max="3576" width="8.85546875" style="20"/>
    <col min="3577" max="3577" width="10.140625" style="20" bestFit="1" customWidth="1"/>
    <col min="3578" max="3823" width="8.85546875" style="20"/>
    <col min="3824" max="3824" width="14.28515625" style="20" customWidth="1"/>
    <col min="3825" max="3832" width="8.85546875" style="20"/>
    <col min="3833" max="3833" width="10.140625" style="20" bestFit="1" customWidth="1"/>
    <col min="3834" max="4079" width="8.85546875" style="20"/>
    <col min="4080" max="4080" width="14.28515625" style="20" customWidth="1"/>
    <col min="4081" max="4088" width="8.85546875" style="20"/>
    <col min="4089" max="4089" width="10.140625" style="20" bestFit="1" customWidth="1"/>
    <col min="4090" max="4335" width="8.85546875" style="20"/>
    <col min="4336" max="4336" width="14.28515625" style="20" customWidth="1"/>
    <col min="4337" max="4344" width="8.85546875" style="20"/>
    <col min="4345" max="4345" width="10.140625" style="20" bestFit="1" customWidth="1"/>
    <col min="4346" max="4591" width="8.85546875" style="20"/>
    <col min="4592" max="4592" width="14.28515625" style="20" customWidth="1"/>
    <col min="4593" max="4600" width="8.85546875" style="20"/>
    <col min="4601" max="4601" width="10.140625" style="20" bestFit="1" customWidth="1"/>
    <col min="4602" max="4847" width="8.85546875" style="20"/>
    <col min="4848" max="4848" width="14.28515625" style="20" customWidth="1"/>
    <col min="4849" max="4856" width="8.85546875" style="20"/>
    <col min="4857" max="4857" width="10.140625" style="20" bestFit="1" customWidth="1"/>
    <col min="4858" max="5103" width="8.85546875" style="20"/>
    <col min="5104" max="5104" width="14.28515625" style="20" customWidth="1"/>
    <col min="5105" max="5112" width="8.85546875" style="20"/>
    <col min="5113" max="5113" width="10.140625" style="20" bestFit="1" customWidth="1"/>
    <col min="5114" max="5359" width="8.85546875" style="20"/>
    <col min="5360" max="5360" width="14.28515625" style="20" customWidth="1"/>
    <col min="5361" max="5368" width="8.85546875" style="20"/>
    <col min="5369" max="5369" width="10.140625" style="20" bestFit="1" customWidth="1"/>
    <col min="5370" max="5615" width="8.85546875" style="20"/>
    <col min="5616" max="5616" width="14.28515625" style="20" customWidth="1"/>
    <col min="5617" max="5624" width="8.85546875" style="20"/>
    <col min="5625" max="5625" width="10.140625" style="20" bestFit="1" customWidth="1"/>
    <col min="5626" max="5871" width="8.85546875" style="20"/>
    <col min="5872" max="5872" width="14.28515625" style="20" customWidth="1"/>
    <col min="5873" max="5880" width="8.85546875" style="20"/>
    <col min="5881" max="5881" width="10.140625" style="20" bestFit="1" customWidth="1"/>
    <col min="5882" max="6127" width="8.85546875" style="20"/>
    <col min="6128" max="6128" width="14.28515625" style="20" customWidth="1"/>
    <col min="6129" max="6136" width="8.85546875" style="20"/>
    <col min="6137" max="6137" width="10.140625" style="20" bestFit="1" customWidth="1"/>
    <col min="6138" max="6383" width="8.85546875" style="20"/>
    <col min="6384" max="6384" width="14.28515625" style="20" customWidth="1"/>
    <col min="6385" max="6392" width="8.85546875" style="20"/>
    <col min="6393" max="6393" width="10.140625" style="20" bestFit="1" customWidth="1"/>
    <col min="6394" max="6639" width="8.85546875" style="20"/>
    <col min="6640" max="6640" width="14.28515625" style="20" customWidth="1"/>
    <col min="6641" max="6648" width="8.85546875" style="20"/>
    <col min="6649" max="6649" width="10.140625" style="20" bestFit="1" customWidth="1"/>
    <col min="6650" max="6895" width="8.85546875" style="20"/>
    <col min="6896" max="6896" width="14.28515625" style="20" customWidth="1"/>
    <col min="6897" max="6904" width="8.85546875" style="20"/>
    <col min="6905" max="6905" width="10.140625" style="20" bestFit="1" customWidth="1"/>
    <col min="6906" max="7151" width="8.85546875" style="20"/>
    <col min="7152" max="7152" width="14.28515625" style="20" customWidth="1"/>
    <col min="7153" max="7160" width="8.85546875" style="20"/>
    <col min="7161" max="7161" width="10.140625" style="20" bestFit="1" customWidth="1"/>
    <col min="7162" max="7407" width="8.85546875" style="20"/>
    <col min="7408" max="7408" width="14.28515625" style="20" customWidth="1"/>
    <col min="7409" max="7416" width="8.85546875" style="20"/>
    <col min="7417" max="7417" width="10.140625" style="20" bestFit="1" customWidth="1"/>
    <col min="7418" max="7663" width="8.85546875" style="20"/>
    <col min="7664" max="7664" width="14.28515625" style="20" customWidth="1"/>
    <col min="7665" max="7672" width="8.85546875" style="20"/>
    <col min="7673" max="7673" width="10.140625" style="20" bestFit="1" customWidth="1"/>
    <col min="7674" max="7919" width="8.85546875" style="20"/>
    <col min="7920" max="7920" width="14.28515625" style="20" customWidth="1"/>
    <col min="7921" max="7928" width="8.85546875" style="20"/>
    <col min="7929" max="7929" width="10.140625" style="20" bestFit="1" customWidth="1"/>
    <col min="7930" max="8175" width="8.85546875" style="20"/>
    <col min="8176" max="8176" width="14.28515625" style="20" customWidth="1"/>
    <col min="8177" max="8184" width="8.85546875" style="20"/>
    <col min="8185" max="8185" width="10.140625" style="20" bestFit="1" customWidth="1"/>
    <col min="8186" max="8431" width="8.85546875" style="20"/>
    <col min="8432" max="8432" width="14.28515625" style="20" customWidth="1"/>
    <col min="8433" max="8440" width="8.85546875" style="20"/>
    <col min="8441" max="8441" width="10.140625" style="20" bestFit="1" customWidth="1"/>
    <col min="8442" max="8687" width="8.85546875" style="20"/>
    <col min="8688" max="8688" width="14.28515625" style="20" customWidth="1"/>
    <col min="8689" max="8696" width="8.85546875" style="20"/>
    <col min="8697" max="8697" width="10.140625" style="20" bestFit="1" customWidth="1"/>
    <col min="8698" max="8943" width="8.85546875" style="20"/>
    <col min="8944" max="8944" width="14.28515625" style="20" customWidth="1"/>
    <col min="8945" max="8952" width="8.85546875" style="20"/>
    <col min="8953" max="8953" width="10.140625" style="20" bestFit="1" customWidth="1"/>
    <col min="8954" max="9199" width="8.85546875" style="20"/>
    <col min="9200" max="9200" width="14.28515625" style="20" customWidth="1"/>
    <col min="9201" max="9208" width="8.85546875" style="20"/>
    <col min="9209" max="9209" width="10.140625" style="20" bestFit="1" customWidth="1"/>
    <col min="9210" max="9455" width="8.85546875" style="20"/>
    <col min="9456" max="9456" width="14.28515625" style="20" customWidth="1"/>
    <col min="9457" max="9464" width="8.85546875" style="20"/>
    <col min="9465" max="9465" width="10.140625" style="20" bestFit="1" customWidth="1"/>
    <col min="9466" max="9711" width="8.85546875" style="20"/>
    <col min="9712" max="9712" width="14.28515625" style="20" customWidth="1"/>
    <col min="9713" max="9720" width="8.85546875" style="20"/>
    <col min="9721" max="9721" width="10.140625" style="20" bestFit="1" customWidth="1"/>
    <col min="9722" max="9967" width="8.85546875" style="20"/>
    <col min="9968" max="9968" width="14.28515625" style="20" customWidth="1"/>
    <col min="9969" max="9976" width="8.85546875" style="20"/>
    <col min="9977" max="9977" width="10.140625" style="20" bestFit="1" customWidth="1"/>
    <col min="9978" max="10223" width="8.85546875" style="20"/>
    <col min="10224" max="10224" width="14.28515625" style="20" customWidth="1"/>
    <col min="10225" max="10232" width="8.85546875" style="20"/>
    <col min="10233" max="10233" width="10.140625" style="20" bestFit="1" customWidth="1"/>
    <col min="10234" max="10479" width="8.85546875" style="20"/>
    <col min="10480" max="10480" width="14.28515625" style="20" customWidth="1"/>
    <col min="10481" max="10488" width="8.85546875" style="20"/>
    <col min="10489" max="10489" width="10.140625" style="20" bestFit="1" customWidth="1"/>
    <col min="10490" max="10735" width="8.85546875" style="20"/>
    <col min="10736" max="10736" width="14.28515625" style="20" customWidth="1"/>
    <col min="10737" max="10744" width="8.85546875" style="20"/>
    <col min="10745" max="10745" width="10.140625" style="20" bestFit="1" customWidth="1"/>
    <col min="10746" max="10991" width="8.85546875" style="20"/>
    <col min="10992" max="10992" width="14.28515625" style="20" customWidth="1"/>
    <col min="10993" max="11000" width="8.85546875" style="20"/>
    <col min="11001" max="11001" width="10.140625" style="20" bestFit="1" customWidth="1"/>
    <col min="11002" max="11247" width="8.85546875" style="20"/>
    <col min="11248" max="11248" width="14.28515625" style="20" customWidth="1"/>
    <col min="11249" max="11256" width="8.85546875" style="20"/>
    <col min="11257" max="11257" width="10.140625" style="20" bestFit="1" customWidth="1"/>
    <col min="11258" max="11503" width="8.85546875" style="20"/>
    <col min="11504" max="11504" width="14.28515625" style="20" customWidth="1"/>
    <col min="11505" max="11512" width="8.85546875" style="20"/>
    <col min="11513" max="11513" width="10.140625" style="20" bestFit="1" customWidth="1"/>
    <col min="11514" max="11759" width="8.85546875" style="20"/>
    <col min="11760" max="11760" width="14.28515625" style="20" customWidth="1"/>
    <col min="11761" max="11768" width="8.85546875" style="20"/>
    <col min="11769" max="11769" width="10.140625" style="20" bestFit="1" customWidth="1"/>
    <col min="11770" max="12015" width="8.85546875" style="20"/>
    <col min="12016" max="12016" width="14.28515625" style="20" customWidth="1"/>
    <col min="12017" max="12024" width="8.85546875" style="20"/>
    <col min="12025" max="12025" width="10.140625" style="20" bestFit="1" customWidth="1"/>
    <col min="12026" max="12271" width="8.85546875" style="20"/>
    <col min="12272" max="12272" width="14.28515625" style="20" customWidth="1"/>
    <col min="12273" max="12280" width="8.85546875" style="20"/>
    <col min="12281" max="12281" width="10.140625" style="20" bestFit="1" customWidth="1"/>
    <col min="12282" max="12527" width="8.85546875" style="20"/>
    <col min="12528" max="12528" width="14.28515625" style="20" customWidth="1"/>
    <col min="12529" max="12536" width="8.85546875" style="20"/>
    <col min="12537" max="12537" width="10.140625" style="20" bestFit="1" customWidth="1"/>
    <col min="12538" max="12783" width="8.85546875" style="20"/>
    <col min="12784" max="12784" width="14.28515625" style="20" customWidth="1"/>
    <col min="12785" max="12792" width="8.85546875" style="20"/>
    <col min="12793" max="12793" width="10.140625" style="20" bestFit="1" customWidth="1"/>
    <col min="12794" max="13039" width="8.85546875" style="20"/>
    <col min="13040" max="13040" width="14.28515625" style="20" customWidth="1"/>
    <col min="13041" max="13048" width="8.85546875" style="20"/>
    <col min="13049" max="13049" width="10.140625" style="20" bestFit="1" customWidth="1"/>
    <col min="13050" max="13295" width="8.85546875" style="20"/>
    <col min="13296" max="13296" width="14.28515625" style="20" customWidth="1"/>
    <col min="13297" max="13304" width="8.85546875" style="20"/>
    <col min="13305" max="13305" width="10.140625" style="20" bestFit="1" customWidth="1"/>
    <col min="13306" max="13551" width="8.85546875" style="20"/>
    <col min="13552" max="13552" width="14.28515625" style="20" customWidth="1"/>
    <col min="13553" max="13560" width="8.85546875" style="20"/>
    <col min="13561" max="13561" width="10.140625" style="20" bestFit="1" customWidth="1"/>
    <col min="13562" max="13807" width="8.85546875" style="20"/>
    <col min="13808" max="13808" width="14.28515625" style="20" customWidth="1"/>
    <col min="13809" max="13816" width="8.85546875" style="20"/>
    <col min="13817" max="13817" width="10.140625" style="20" bestFit="1" customWidth="1"/>
    <col min="13818" max="14063" width="8.85546875" style="20"/>
    <col min="14064" max="14064" width="14.28515625" style="20" customWidth="1"/>
    <col min="14065" max="14072" width="8.85546875" style="20"/>
    <col min="14073" max="14073" width="10.140625" style="20" bestFit="1" customWidth="1"/>
    <col min="14074" max="14319" width="8.85546875" style="20"/>
    <col min="14320" max="14320" width="14.28515625" style="20" customWidth="1"/>
    <col min="14321" max="14328" width="8.85546875" style="20"/>
    <col min="14329" max="14329" width="10.140625" style="20" bestFit="1" customWidth="1"/>
    <col min="14330" max="14575" width="8.85546875" style="20"/>
    <col min="14576" max="14576" width="14.28515625" style="20" customWidth="1"/>
    <col min="14577" max="14584" width="8.85546875" style="20"/>
    <col min="14585" max="14585" width="10.140625" style="20" bestFit="1" customWidth="1"/>
    <col min="14586" max="14831" width="8.85546875" style="20"/>
    <col min="14832" max="14832" width="14.28515625" style="20" customWidth="1"/>
    <col min="14833" max="14840" width="8.85546875" style="20"/>
    <col min="14841" max="14841" width="10.140625" style="20" bestFit="1" customWidth="1"/>
    <col min="14842" max="15087" width="8.85546875" style="20"/>
    <col min="15088" max="15088" width="14.28515625" style="20" customWidth="1"/>
    <col min="15089" max="15096" width="8.85546875" style="20"/>
    <col min="15097" max="15097" width="10.140625" style="20" bestFit="1" customWidth="1"/>
    <col min="15098" max="15343" width="8.85546875" style="20"/>
    <col min="15344" max="15344" width="14.28515625" style="20" customWidth="1"/>
    <col min="15345" max="15352" width="8.85546875" style="20"/>
    <col min="15353" max="15353" width="10.140625" style="20" bestFit="1" customWidth="1"/>
    <col min="15354" max="15599" width="8.85546875" style="20"/>
    <col min="15600" max="15600" width="14.28515625" style="20" customWidth="1"/>
    <col min="15601" max="15608" width="8.85546875" style="20"/>
    <col min="15609" max="15609" width="10.140625" style="20" bestFit="1" customWidth="1"/>
    <col min="15610" max="15855" width="8.85546875" style="20"/>
    <col min="15856" max="15856" width="14.28515625" style="20" customWidth="1"/>
    <col min="15857" max="15864" width="8.85546875" style="20"/>
    <col min="15865" max="15865" width="10.140625" style="20" bestFit="1" customWidth="1"/>
    <col min="15866" max="16111" width="8.85546875" style="20"/>
    <col min="16112" max="16112" width="14.28515625" style="20" customWidth="1"/>
    <col min="16113" max="16120" width="8.85546875" style="20"/>
    <col min="16121" max="16121" width="10.140625" style="20" bestFit="1" customWidth="1"/>
    <col min="16122" max="16384" width="8.85546875" style="20"/>
  </cols>
  <sheetData>
    <row r="1" spans="1:22" hidden="1">
      <c r="D1" s="20">
        <v>1</v>
      </c>
      <c r="E1" s="20">
        <v>2</v>
      </c>
      <c r="F1" s="20">
        <v>4</v>
      </c>
      <c r="G1" s="20">
        <v>5</v>
      </c>
      <c r="H1" s="20">
        <v>8</v>
      </c>
      <c r="I1" s="20">
        <v>11</v>
      </c>
      <c r="J1" s="20">
        <v>14</v>
      </c>
      <c r="K1" s="20">
        <v>17</v>
      </c>
      <c r="L1" s="20">
        <v>18</v>
      </c>
      <c r="M1" s="20">
        <v>19</v>
      </c>
      <c r="N1" s="20">
        <v>22</v>
      </c>
      <c r="O1" s="20">
        <v>27</v>
      </c>
      <c r="Q1" s="20">
        <v>28</v>
      </c>
      <c r="R1" s="20">
        <v>29</v>
      </c>
      <c r="S1" s="20">
        <v>31</v>
      </c>
      <c r="T1" s="20">
        <v>33</v>
      </c>
      <c r="U1" s="20">
        <v>35</v>
      </c>
      <c r="V1" s="20">
        <v>36</v>
      </c>
    </row>
    <row r="2" spans="1:22" s="22" customFormat="1">
      <c r="C2" s="22" t="s">
        <v>202</v>
      </c>
      <c r="D2" s="22" t="s">
        <v>304</v>
      </c>
      <c r="E2" s="22" t="s">
        <v>305</v>
      </c>
      <c r="F2" s="22" t="s">
        <v>357</v>
      </c>
      <c r="G2" s="22" t="s">
        <v>358</v>
      </c>
      <c r="H2" s="22" t="s">
        <v>359</v>
      </c>
      <c r="I2" s="22" t="s">
        <v>360</v>
      </c>
      <c r="J2" s="22" t="s">
        <v>361</v>
      </c>
      <c r="K2" s="22" t="s">
        <v>362</v>
      </c>
      <c r="L2" s="22" t="s">
        <v>363</v>
      </c>
      <c r="M2" s="22" t="s">
        <v>364</v>
      </c>
      <c r="N2" s="22" t="s">
        <v>365</v>
      </c>
      <c r="O2" s="22" t="s">
        <v>366</v>
      </c>
      <c r="P2" s="22" t="s">
        <v>367</v>
      </c>
      <c r="Q2" s="22" t="s">
        <v>368</v>
      </c>
      <c r="R2" s="22" t="s">
        <v>369</v>
      </c>
      <c r="S2" s="22" t="s">
        <v>370</v>
      </c>
      <c r="T2" s="22" t="s">
        <v>371</v>
      </c>
    </row>
    <row r="3" spans="1:22" s="23" customFormat="1" ht="195.6" customHeight="1">
      <c r="A3" s="23" t="s">
        <v>372</v>
      </c>
      <c r="B3" s="23" t="s">
        <v>201</v>
      </c>
      <c r="C3" s="23" t="s">
        <v>202</v>
      </c>
      <c r="D3" s="38" t="s">
        <v>118</v>
      </c>
      <c r="E3" s="38" t="s">
        <v>120</v>
      </c>
      <c r="F3" s="38" t="s">
        <v>122</v>
      </c>
      <c r="G3" s="38" t="s">
        <v>123</v>
      </c>
      <c r="H3" s="38" t="s">
        <v>127</v>
      </c>
      <c r="I3" s="38" t="s">
        <v>135</v>
      </c>
      <c r="J3" s="38" t="s">
        <v>140</v>
      </c>
      <c r="K3" s="38" t="s">
        <v>146</v>
      </c>
      <c r="L3" s="38" t="s">
        <v>150</v>
      </c>
      <c r="M3" s="38" t="s">
        <v>151</v>
      </c>
      <c r="N3" s="38" t="s">
        <v>206</v>
      </c>
      <c r="O3" s="38" t="s">
        <v>165</v>
      </c>
      <c r="P3" s="38" t="s">
        <v>166</v>
      </c>
      <c r="Q3" s="38" t="s">
        <v>167</v>
      </c>
      <c r="R3" s="38" t="s">
        <v>168</v>
      </c>
      <c r="S3" s="38" t="s">
        <v>170</v>
      </c>
      <c r="T3" s="38" t="s">
        <v>172</v>
      </c>
    </row>
    <row r="4" spans="1:22">
      <c r="B4" s="20" t="s">
        <v>207</v>
      </c>
      <c r="C4" s="20" t="s">
        <v>55</v>
      </c>
      <c r="D4" s="24">
        <v>1392.9158935546875</v>
      </c>
      <c r="E4" s="25">
        <v>56.138271331787109</v>
      </c>
      <c r="F4" s="25">
        <v>1.9963823556900024</v>
      </c>
      <c r="G4" s="25">
        <v>12</v>
      </c>
      <c r="H4" s="26">
        <v>4.769566934555769</v>
      </c>
      <c r="I4" s="25">
        <v>18.286861419677734</v>
      </c>
      <c r="J4" s="25">
        <v>33.778789520263672</v>
      </c>
      <c r="K4" s="25">
        <v>3.0345010757446289</v>
      </c>
      <c r="L4" s="25">
        <v>33.61907958984375</v>
      </c>
      <c r="M4" s="25">
        <v>18.366718292236328</v>
      </c>
      <c r="N4" s="26">
        <v>0.13535515964031219</v>
      </c>
      <c r="O4" s="25">
        <v>79.316543579101563</v>
      </c>
      <c r="P4" s="25">
        <v>5.8528637886047363</v>
      </c>
      <c r="Q4" s="25">
        <v>32.183906555175781</v>
      </c>
      <c r="R4" s="25">
        <v>63.556339263916016</v>
      </c>
      <c r="S4" s="25">
        <v>0.27924790978431702</v>
      </c>
      <c r="T4" s="25">
        <v>0.2946363091468811</v>
      </c>
    </row>
    <row r="5" spans="1:22">
      <c r="B5" s="20" t="s">
        <v>208</v>
      </c>
      <c r="C5" s="20" t="s">
        <v>57</v>
      </c>
      <c r="D5" s="24">
        <v>3076.79833984375</v>
      </c>
      <c r="E5" s="25">
        <v>83.405311584472656</v>
      </c>
      <c r="F5" s="25">
        <v>1.5675466060638428</v>
      </c>
      <c r="G5" s="25">
        <v>35.849056243896484</v>
      </c>
      <c r="H5" s="26">
        <v>1.6662629786878824</v>
      </c>
      <c r="I5" s="25">
        <v>9.582737922668457</v>
      </c>
      <c r="J5" s="25">
        <v>18.337337493896484</v>
      </c>
      <c r="K5" s="25">
        <v>2.839329719543457</v>
      </c>
      <c r="L5" s="25">
        <v>39.957649230957031</v>
      </c>
      <c r="M5" s="25">
        <v>12.806560516357422</v>
      </c>
      <c r="N5" s="26">
        <v>0.14410404860973358</v>
      </c>
      <c r="O5" s="25">
        <v>5.2493877410888672</v>
      </c>
      <c r="P5" s="25">
        <v>11.839032173156738</v>
      </c>
      <c r="Q5" s="25">
        <v>119.17211151123047</v>
      </c>
      <c r="R5" s="25">
        <v>40.114208221435547</v>
      </c>
      <c r="S5" s="25">
        <v>0.10773797333240509</v>
      </c>
      <c r="T5" s="25">
        <v>9.6233807504177094E-2</v>
      </c>
    </row>
    <row r="6" spans="1:22">
      <c r="B6" s="20" t="s">
        <v>209</v>
      </c>
      <c r="C6" s="20" t="s">
        <v>58</v>
      </c>
      <c r="D6" s="24">
        <v>3208.037841796875</v>
      </c>
      <c r="E6" s="25">
        <v>131.02272033691406</v>
      </c>
      <c r="F6" s="25">
        <v>7.379601001739502</v>
      </c>
      <c r="G6" s="25">
        <v>26.415094375610352</v>
      </c>
      <c r="H6" s="26">
        <v>4.796790424734354</v>
      </c>
      <c r="I6" s="25">
        <v>46.505409240722656</v>
      </c>
      <c r="J6" s="25">
        <v>33.695537567138672</v>
      </c>
      <c r="K6" s="25">
        <v>5.2910346984863281</v>
      </c>
      <c r="L6" s="25">
        <v>58.897567749023438</v>
      </c>
      <c r="M6" s="25">
        <v>10.721306800842285</v>
      </c>
      <c r="N6" s="26">
        <v>4.9367953091859818E-2</v>
      </c>
      <c r="O6" s="25">
        <v>57.318653106689453</v>
      </c>
      <c r="P6" s="25">
        <v>7.3177814483642578</v>
      </c>
      <c r="Q6" s="25">
        <v>170.10308837890625</v>
      </c>
      <c r="R6" s="25">
        <v>50.130546569824219</v>
      </c>
      <c r="S6" s="25">
        <v>0.32416880130767822</v>
      </c>
      <c r="T6" s="25">
        <v>0.28104212880134583</v>
      </c>
    </row>
    <row r="7" spans="1:22">
      <c r="B7" s="20" t="s">
        <v>210</v>
      </c>
      <c r="C7" s="20" t="s">
        <v>59</v>
      </c>
      <c r="D7" s="24">
        <v>201.63609313964844</v>
      </c>
      <c r="E7" s="25">
        <v>79.291259765625</v>
      </c>
      <c r="F7" s="25">
        <v>7.270258903503418</v>
      </c>
      <c r="G7" s="25">
        <v>14.0625</v>
      </c>
      <c r="H7" s="26">
        <v>49.710981547832489</v>
      </c>
      <c r="I7" s="25">
        <v>17.721256256103516</v>
      </c>
      <c r="J7" s="25">
        <v>124.16239166259766</v>
      </c>
      <c r="K7" s="25">
        <v>10.223801612854004</v>
      </c>
      <c r="L7" s="25">
        <v>56.230911254882813</v>
      </c>
      <c r="M7" s="25">
        <v>26.809080123901367</v>
      </c>
      <c r="N7" s="26">
        <v>1.3583098649978638</v>
      </c>
      <c r="O7" s="26" t="s">
        <v>56</v>
      </c>
      <c r="P7" s="25">
        <v>71.275169372558594</v>
      </c>
      <c r="Q7" s="25">
        <v>48.965518951416016</v>
      </c>
      <c r="R7" s="25">
        <v>47.327709197998047</v>
      </c>
      <c r="S7" s="25">
        <v>0.15316902101039886</v>
      </c>
      <c r="T7" s="25">
        <v>0.16435767710208893</v>
      </c>
    </row>
    <row r="8" spans="1:22">
      <c r="B8" s="20" t="s">
        <v>211</v>
      </c>
      <c r="C8" s="20" t="s">
        <v>60</v>
      </c>
      <c r="D8" s="24">
        <v>1663.39794921875</v>
      </c>
      <c r="E8" s="25">
        <v>69.824378967285156</v>
      </c>
      <c r="F8" s="25">
        <v>4.5673031806945801</v>
      </c>
      <c r="G8" s="25">
        <v>16.666666030883789</v>
      </c>
      <c r="H8" s="26">
        <v>5.391677375882864</v>
      </c>
      <c r="I8" s="25">
        <v>16.504571914672852</v>
      </c>
      <c r="J8" s="25">
        <v>30.448688507080078</v>
      </c>
      <c r="K8" s="25">
        <v>2.8372640609741211</v>
      </c>
      <c r="L8" s="25">
        <v>30.517889022827148</v>
      </c>
      <c r="M8" s="25">
        <v>9.8958234786987305</v>
      </c>
      <c r="N8" s="26">
        <v>6.9657787680625916E-2</v>
      </c>
      <c r="O8" s="25">
        <v>41.162227630615234</v>
      </c>
      <c r="P8" s="25">
        <v>6.6374945640563965</v>
      </c>
      <c r="Q8" s="25">
        <v>15.449735641479492</v>
      </c>
      <c r="R8" s="25">
        <v>33.371734619140625</v>
      </c>
      <c r="S8" s="25">
        <v>0.12547792494297028</v>
      </c>
      <c r="T8" s="25">
        <v>0.137314572930336</v>
      </c>
    </row>
    <row r="9" spans="1:22">
      <c r="B9" s="20" t="s">
        <v>212</v>
      </c>
      <c r="C9" s="20" t="s">
        <v>61</v>
      </c>
      <c r="D9" s="24">
        <v>1656.89208984375</v>
      </c>
      <c r="E9" s="25">
        <v>164.25715637207031</v>
      </c>
      <c r="F9" s="25">
        <v>5.8714413642883301</v>
      </c>
      <c r="G9" s="25">
        <v>19.512195587158203</v>
      </c>
      <c r="H9" s="26">
        <v>3.8056464400142431</v>
      </c>
      <c r="I9" s="25">
        <v>0</v>
      </c>
      <c r="J9" s="25">
        <v>89.074058532714844</v>
      </c>
      <c r="K9" s="25">
        <v>5.5850296020507813</v>
      </c>
      <c r="L9" s="25">
        <v>41.243293762207031</v>
      </c>
      <c r="M9" s="25">
        <v>9.4515886306762695</v>
      </c>
      <c r="N9" s="26">
        <v>0.33846154808998108</v>
      </c>
      <c r="O9" s="26" t="s">
        <v>56</v>
      </c>
      <c r="P9" s="25">
        <v>22.144329071044922</v>
      </c>
      <c r="Q9" s="25">
        <v>21.594684600830078</v>
      </c>
      <c r="R9" s="25">
        <v>60.585041046142578</v>
      </c>
      <c r="S9" s="25">
        <v>0.48744291067123413</v>
      </c>
      <c r="T9" s="25">
        <v>0.11818433552980423</v>
      </c>
    </row>
    <row r="10" spans="1:22">
      <c r="B10" s="20" t="s">
        <v>213</v>
      </c>
      <c r="C10" s="20" t="s">
        <v>62</v>
      </c>
      <c r="D10" s="24">
        <v>473.02444458007813</v>
      </c>
      <c r="E10" s="25">
        <v>68.975814819335938</v>
      </c>
      <c r="F10" s="25">
        <v>7.8332772254943848</v>
      </c>
      <c r="G10" s="25">
        <v>12.967580795288086</v>
      </c>
      <c r="H10" s="26">
        <v>30.797788873314857</v>
      </c>
      <c r="I10" s="25">
        <v>13.49824047088623</v>
      </c>
      <c r="J10" s="25">
        <v>124.43385314941406</v>
      </c>
      <c r="K10" s="25">
        <v>3.9068713188171387</v>
      </c>
      <c r="L10" s="25">
        <v>29.496879577636719</v>
      </c>
      <c r="M10" s="25">
        <v>11.271324157714844</v>
      </c>
      <c r="N10" s="26">
        <v>0.28200080990791321</v>
      </c>
      <c r="O10" s="25">
        <v>62.239166259765625</v>
      </c>
      <c r="P10" s="25">
        <v>15.302319526672363</v>
      </c>
      <c r="Q10" s="25">
        <v>27.371273040771484</v>
      </c>
      <c r="R10" s="25">
        <v>51.173553466796875</v>
      </c>
      <c r="S10" s="25">
        <v>0.38696369528770447</v>
      </c>
      <c r="T10" s="25">
        <v>0.28151261806488037</v>
      </c>
    </row>
    <row r="11" spans="1:22">
      <c r="B11" s="20" t="s">
        <v>214</v>
      </c>
      <c r="C11" s="20" t="s">
        <v>63</v>
      </c>
      <c r="D11" s="24">
        <v>1686.6767578125</v>
      </c>
      <c r="E11" s="25">
        <v>159.35240173339844</v>
      </c>
      <c r="F11" s="25">
        <v>3.1628453731536865</v>
      </c>
      <c r="G11" s="25">
        <v>30.434782028198242</v>
      </c>
      <c r="H11" s="26">
        <v>11.22707687318325</v>
      </c>
      <c r="I11" s="25">
        <v>0</v>
      </c>
      <c r="J11" s="25">
        <v>39.439308166503906</v>
      </c>
      <c r="K11" s="25">
        <v>5.6931219100952148</v>
      </c>
      <c r="L11" s="25">
        <v>42.382129669189453</v>
      </c>
      <c r="M11" s="25">
        <v>12.733890533447266</v>
      </c>
      <c r="N11" s="26">
        <v>0.1955256313085556</v>
      </c>
      <c r="O11" s="25">
        <v>71.77630615234375</v>
      </c>
      <c r="P11" s="25">
        <v>8.7243471145629883</v>
      </c>
      <c r="Q11" s="25">
        <v>66.563308715820313</v>
      </c>
      <c r="R11" s="25">
        <v>27.213714599609375</v>
      </c>
      <c r="S11" s="25">
        <v>0.18686361610889435</v>
      </c>
      <c r="T11" s="25">
        <v>0.18694405257701874</v>
      </c>
    </row>
    <row r="12" spans="1:22">
      <c r="B12" s="20" t="s">
        <v>215</v>
      </c>
      <c r="C12" s="20" t="s">
        <v>64</v>
      </c>
      <c r="D12" s="24">
        <v>1988.094482421875</v>
      </c>
      <c r="E12" s="25">
        <v>156.73942565917969</v>
      </c>
      <c r="F12" s="25">
        <v>2.0238950252532959</v>
      </c>
      <c r="G12" s="25">
        <v>14.44444465637207</v>
      </c>
      <c r="H12" s="26">
        <v>6.2396056018769741</v>
      </c>
      <c r="I12" s="25">
        <v>20.823629379272461</v>
      </c>
      <c r="J12" s="25">
        <v>904.6585693359375</v>
      </c>
      <c r="K12" s="25">
        <v>4.1264967918395996</v>
      </c>
      <c r="L12" s="25">
        <v>75.07525634765625</v>
      </c>
      <c r="M12" s="25">
        <v>28.739307403564453</v>
      </c>
      <c r="N12" s="26">
        <v>0.14441001415252686</v>
      </c>
      <c r="O12" s="25">
        <v>92.839515686035156</v>
      </c>
      <c r="P12" s="25">
        <v>16.750396728515625</v>
      </c>
      <c r="Q12" s="25">
        <v>43.449638366699219</v>
      </c>
      <c r="R12" s="25">
        <v>15.721214294433594</v>
      </c>
      <c r="S12" s="25">
        <v>0.26219266653060913</v>
      </c>
      <c r="T12" s="25">
        <v>0.14513659477233887</v>
      </c>
    </row>
    <row r="13" spans="1:22">
      <c r="B13" s="20" t="s">
        <v>216</v>
      </c>
      <c r="C13" s="20" t="s">
        <v>65</v>
      </c>
      <c r="D13" s="24">
        <v>1546.086181640625</v>
      </c>
      <c r="E13" s="25">
        <v>78.163467407226563</v>
      </c>
      <c r="F13" s="25">
        <v>12.09190559387207</v>
      </c>
      <c r="G13" s="25">
        <v>17.224880218505859</v>
      </c>
      <c r="H13" s="26">
        <v>7.8583993017673492</v>
      </c>
      <c r="I13" s="25">
        <v>36.50714111328125</v>
      </c>
      <c r="J13" s="25">
        <v>37.201412200927734</v>
      </c>
      <c r="K13" s="25">
        <v>4.2813448905944824</v>
      </c>
      <c r="L13" s="25">
        <v>29.275140762329102</v>
      </c>
      <c r="M13" s="25">
        <v>19.844610214233398</v>
      </c>
      <c r="N13" s="26">
        <v>9.0184487402439117E-2</v>
      </c>
      <c r="O13" s="25">
        <v>13.155416488647461</v>
      </c>
      <c r="P13" s="25">
        <v>13.112884521484375</v>
      </c>
      <c r="Q13" s="25">
        <v>30.596027374267578</v>
      </c>
      <c r="R13" s="25">
        <v>67.129470825195313</v>
      </c>
      <c r="S13" s="25">
        <v>0.19521351158618927</v>
      </c>
      <c r="T13" s="25">
        <v>0.13843594491481781</v>
      </c>
    </row>
    <row r="14" spans="1:22">
      <c r="B14" s="20" t="s">
        <v>217</v>
      </c>
      <c r="C14" s="20" t="s">
        <v>67</v>
      </c>
      <c r="D14" s="24">
        <v>1440.00341796875</v>
      </c>
      <c r="E14" s="25">
        <v>64.338935852050781</v>
      </c>
      <c r="F14" s="25">
        <v>5.1226382255554199</v>
      </c>
      <c r="G14" s="25">
        <v>16.382251739501953</v>
      </c>
      <c r="H14" s="26">
        <v>4.2514004744589329</v>
      </c>
      <c r="I14" s="25"/>
      <c r="J14" s="25">
        <v>21.032539367675781</v>
      </c>
      <c r="K14" s="25">
        <v>4.5456857681274414</v>
      </c>
      <c r="L14" s="25">
        <v>31.697418212890625</v>
      </c>
      <c r="M14" s="25">
        <v>14.38884449005127</v>
      </c>
      <c r="N14" s="26">
        <v>1.9218208268284798E-2</v>
      </c>
      <c r="O14" s="25">
        <v>107.81449890136719</v>
      </c>
      <c r="P14" s="25">
        <v>8.6406440734863281</v>
      </c>
      <c r="Q14" s="25">
        <v>18.236658096313477</v>
      </c>
      <c r="R14" s="25">
        <v>36.970916748046875</v>
      </c>
      <c r="S14" s="25">
        <v>0.37250712513923645</v>
      </c>
      <c r="T14" s="25">
        <v>0.51743751764297485</v>
      </c>
    </row>
    <row r="15" spans="1:22">
      <c r="B15" s="20" t="s">
        <v>218</v>
      </c>
      <c r="C15" s="20" t="s">
        <v>69</v>
      </c>
      <c r="D15" s="24">
        <v>1125.5845947265625</v>
      </c>
      <c r="E15" s="25">
        <v>67.539619445800781</v>
      </c>
      <c r="F15" s="25">
        <v>2.1567273139953613</v>
      </c>
      <c r="G15" s="25">
        <v>18.421052932739258</v>
      </c>
      <c r="H15" s="26">
        <v>10.765429586172104</v>
      </c>
      <c r="I15" s="25">
        <v>21.992942810058594</v>
      </c>
      <c r="J15" s="25">
        <v>187.35148620605469</v>
      </c>
      <c r="K15" s="25">
        <v>4.8242583274841309</v>
      </c>
      <c r="L15" s="25">
        <v>33.514408111572266</v>
      </c>
      <c r="M15" s="25">
        <v>8.2863731384277344</v>
      </c>
      <c r="N15" s="26">
        <v>0.23393876850605011</v>
      </c>
      <c r="O15" s="25">
        <v>47.880352020263672</v>
      </c>
      <c r="P15" s="25">
        <v>4.3341889381408691</v>
      </c>
      <c r="Q15" s="25">
        <v>11.507167816162109</v>
      </c>
      <c r="R15" s="25">
        <v>52.322891235351563</v>
      </c>
      <c r="S15" s="25">
        <v>0.2269018143415451</v>
      </c>
      <c r="T15" s="25">
        <v>0.14719945192337036</v>
      </c>
    </row>
    <row r="16" spans="1:22">
      <c r="B16" s="20" t="s">
        <v>219</v>
      </c>
      <c r="C16" s="20" t="s">
        <v>70</v>
      </c>
      <c r="D16" s="24">
        <v>1227.010009765625</v>
      </c>
      <c r="E16" s="25">
        <v>35.704944610595703</v>
      </c>
      <c r="F16" s="25">
        <v>1.2115449905395508</v>
      </c>
      <c r="G16" s="25">
        <v>5.8823528289794922</v>
      </c>
      <c r="H16" s="26">
        <v>6.7151160910725594</v>
      </c>
      <c r="I16" s="25">
        <v>0</v>
      </c>
      <c r="J16" s="25">
        <v>134.30332946777344</v>
      </c>
      <c r="K16" s="25">
        <v>2.3161890506744385</v>
      </c>
      <c r="L16" s="25">
        <v>31.108200073242188</v>
      </c>
      <c r="M16" s="25">
        <v>10.119963645935059</v>
      </c>
      <c r="N16" s="26">
        <v>0.12683042883872986</v>
      </c>
      <c r="O16" s="25">
        <v>117.85611724853516</v>
      </c>
      <c r="P16" s="25">
        <v>5.9108953475952148</v>
      </c>
      <c r="Q16" s="25">
        <v>25.2347412109375</v>
      </c>
      <c r="R16" s="25">
        <v>39.574466705322266</v>
      </c>
      <c r="S16" s="25">
        <v>0.21474018692970276</v>
      </c>
      <c r="T16" s="25">
        <v>0.12154862284660339</v>
      </c>
    </row>
    <row r="17" spans="2:20">
      <c r="B17" s="20" t="s">
        <v>220</v>
      </c>
      <c r="C17" s="20" t="s">
        <v>71</v>
      </c>
      <c r="D17" s="24">
        <v>1317.501953125</v>
      </c>
      <c r="E17" s="25">
        <v>146.31304931640625</v>
      </c>
      <c r="F17" s="25">
        <v>2.5315463542938232</v>
      </c>
      <c r="G17" s="25">
        <v>30.612245559692383</v>
      </c>
      <c r="H17" s="26">
        <v>3.2569742761552334</v>
      </c>
      <c r="I17" s="25">
        <v>12.386494636535645</v>
      </c>
      <c r="J17" s="25">
        <v>114.22957611083984</v>
      </c>
      <c r="K17" s="25">
        <v>2.9448602199554443</v>
      </c>
      <c r="L17" s="25">
        <v>24.837570190429688</v>
      </c>
      <c r="M17" s="25">
        <v>9.4803829193115234</v>
      </c>
      <c r="N17" s="26">
        <v>0.17248174548149109</v>
      </c>
      <c r="O17" s="25">
        <v>74.1781005859375</v>
      </c>
      <c r="P17" s="25">
        <v>15.015608787536621</v>
      </c>
      <c r="Q17" s="25">
        <v>39.890438079833984</v>
      </c>
      <c r="R17" s="25">
        <v>42.9627685546875</v>
      </c>
      <c r="S17" s="25">
        <v>0.23114100098609924</v>
      </c>
      <c r="T17" s="25">
        <v>0.13313966989517212</v>
      </c>
    </row>
    <row r="18" spans="2:20" ht="15">
      <c r="B18" s="20" t="s">
        <v>221</v>
      </c>
      <c r="C18" s="20" t="s">
        <v>222</v>
      </c>
      <c r="D18" s="24">
        <v>1668.2503662109375</v>
      </c>
      <c r="E18" s="25">
        <v>32.424419403076172</v>
      </c>
      <c r="F18" s="25">
        <v>1.1305159330368042</v>
      </c>
      <c r="G18" s="25">
        <v>3.2432432174682617</v>
      </c>
      <c r="H18" s="26">
        <v>3.1172616872936487</v>
      </c>
      <c r="I18" s="25">
        <v>10.65129280090332</v>
      </c>
      <c r="J18" s="25">
        <v>105.31519317626953</v>
      </c>
      <c r="K18" s="25">
        <v>2.3343625068664551</v>
      </c>
      <c r="L18" s="25">
        <v>21.217033386230469</v>
      </c>
      <c r="M18" s="25">
        <v>5.5364723205566406</v>
      </c>
      <c r="N18" s="26">
        <v>5.3619831800460815E-2</v>
      </c>
      <c r="O18" s="25">
        <v>47.819923400878906</v>
      </c>
      <c r="P18" s="25">
        <v>5.9913697242736816</v>
      </c>
      <c r="Q18" s="25">
        <v>19.918596267700195</v>
      </c>
      <c r="R18" s="25">
        <v>33.684383392333984</v>
      </c>
      <c r="S18" s="25" t="s">
        <v>56</v>
      </c>
      <c r="T18" s="25" t="s">
        <v>56</v>
      </c>
    </row>
    <row r="19" spans="2:20">
      <c r="B19" s="20" t="s">
        <v>223</v>
      </c>
      <c r="C19" s="20" t="s">
        <v>73</v>
      </c>
      <c r="D19" s="24">
        <v>774.73870849609375</v>
      </c>
      <c r="E19" s="25">
        <v>46.954532623291016</v>
      </c>
      <c r="F19" s="25">
        <v>4.7241511344909668</v>
      </c>
      <c r="G19" s="25">
        <v>2.8037383556365967</v>
      </c>
      <c r="H19" s="26">
        <v>5.6194420903921127</v>
      </c>
      <c r="I19" s="25">
        <v>15.629434585571289</v>
      </c>
      <c r="J19" s="25">
        <v>47.131134033203125</v>
      </c>
      <c r="K19" s="25">
        <v>3.1567926406860352</v>
      </c>
      <c r="L19" s="25">
        <v>34.040378570556641</v>
      </c>
      <c r="M19" s="25">
        <v>8.5652837753295898</v>
      </c>
      <c r="N19" s="26">
        <v>0.18803247809410095</v>
      </c>
      <c r="O19" s="25">
        <v>66.206100463867188</v>
      </c>
      <c r="P19" s="25">
        <v>7.9652676582336426</v>
      </c>
      <c r="Q19" s="25">
        <v>8.8765144348144531</v>
      </c>
      <c r="R19" s="25">
        <v>51.573219299316406</v>
      </c>
      <c r="S19" s="25">
        <v>0.25359416007995605</v>
      </c>
      <c r="T19" s="25">
        <v>0.43784332275390625</v>
      </c>
    </row>
    <row r="20" spans="2:20">
      <c r="B20" s="20" t="s">
        <v>224</v>
      </c>
      <c r="C20" s="20" t="s">
        <v>74</v>
      </c>
      <c r="D20" s="24">
        <v>2648.986572265625</v>
      </c>
      <c r="E20" s="25">
        <v>84.730010986328125</v>
      </c>
      <c r="F20" s="25">
        <v>3.361454963684082</v>
      </c>
      <c r="G20" s="25">
        <v>22.222221374511719</v>
      </c>
      <c r="H20" s="26">
        <v>4.8905732110142708</v>
      </c>
      <c r="I20" s="25">
        <v>20.382156372070313</v>
      </c>
      <c r="J20" s="25">
        <v>101.21714782714844</v>
      </c>
      <c r="K20" s="25">
        <v>4.7487220764160156</v>
      </c>
      <c r="L20" s="25">
        <v>57.144737243652344</v>
      </c>
      <c r="M20" s="25">
        <v>18.834819793701172</v>
      </c>
      <c r="N20" s="26">
        <v>3.4293703734874725E-2</v>
      </c>
      <c r="O20" s="25">
        <v>33.590045928955078</v>
      </c>
      <c r="P20" s="25">
        <v>2.8950488567352295</v>
      </c>
      <c r="Q20" s="25">
        <v>16.365131378173828</v>
      </c>
      <c r="R20" s="25">
        <v>32.554897308349609</v>
      </c>
      <c r="S20" s="25">
        <v>0.35391515493392944</v>
      </c>
      <c r="T20" s="25">
        <v>0.29347825050354004</v>
      </c>
    </row>
    <row r="21" spans="2:20">
      <c r="B21" s="20" t="s">
        <v>225</v>
      </c>
      <c r="C21" s="20" t="s">
        <v>75</v>
      </c>
      <c r="D21" s="24">
        <v>646.5531005859375</v>
      </c>
      <c r="E21" s="25">
        <v>100.4749755859375</v>
      </c>
      <c r="F21" s="25">
        <v>6.3645467758178711</v>
      </c>
      <c r="G21" s="25">
        <v>12</v>
      </c>
      <c r="H21" s="26">
        <v>16.081871464848518</v>
      </c>
      <c r="I21" s="25">
        <v>17.56614875793457</v>
      </c>
      <c r="J21" s="25">
        <v>98.523185729980469</v>
      </c>
      <c r="K21" s="25">
        <v>4.8370556831359863</v>
      </c>
      <c r="L21" s="25">
        <v>47.861392974853516</v>
      </c>
      <c r="M21" s="25">
        <v>18.499616622924805</v>
      </c>
      <c r="N21" s="26">
        <v>0.98661243915557861</v>
      </c>
      <c r="O21" s="25">
        <v>69.073616027832031</v>
      </c>
      <c r="P21" s="25">
        <v>36.710128784179688</v>
      </c>
      <c r="Q21" s="25">
        <v>49.477352142333984</v>
      </c>
      <c r="R21" s="25">
        <v>47.332187652587891</v>
      </c>
      <c r="S21" s="25">
        <v>0.32120582461357117</v>
      </c>
      <c r="T21" s="25">
        <v>0.12747524678707123</v>
      </c>
    </row>
    <row r="22" spans="2:20">
      <c r="B22" s="20" t="s">
        <v>226</v>
      </c>
      <c r="C22" s="20" t="s">
        <v>76</v>
      </c>
      <c r="D22" s="24">
        <v>1403.9906005859375</v>
      </c>
      <c r="E22" s="25">
        <v>78.647109985351563</v>
      </c>
      <c r="F22" s="25">
        <v>2.3679137229919434</v>
      </c>
      <c r="G22" s="25">
        <v>18.80341911315918</v>
      </c>
      <c r="H22" s="26">
        <v>2.0181052386760712</v>
      </c>
      <c r="I22" s="25">
        <v>12.264577865600586</v>
      </c>
      <c r="J22" s="25">
        <v>89.4949951171875</v>
      </c>
      <c r="K22" s="25">
        <v>2.5298223495483398</v>
      </c>
      <c r="L22" s="25">
        <v>28.091146469116211</v>
      </c>
      <c r="M22" s="25">
        <v>16.089670181274414</v>
      </c>
      <c r="N22" s="26">
        <v>9.7296722233295441E-2</v>
      </c>
      <c r="O22" s="25">
        <v>34.169277191162109</v>
      </c>
      <c r="P22" s="25">
        <v>8.8089866638183594</v>
      </c>
      <c r="Q22" s="25">
        <v>18.864908218383789</v>
      </c>
      <c r="R22" s="25">
        <v>32.085105895996094</v>
      </c>
      <c r="S22" s="25">
        <v>0.1805555522441864</v>
      </c>
      <c r="T22" s="25">
        <v>0.138492152094841</v>
      </c>
    </row>
    <row r="23" spans="2:20">
      <c r="B23" s="20" t="s">
        <v>227</v>
      </c>
      <c r="C23" s="20" t="s">
        <v>77</v>
      </c>
      <c r="D23" s="24">
        <v>1190.6666259765625</v>
      </c>
      <c r="E23" s="25">
        <v>67.541580200195313</v>
      </c>
      <c r="F23" s="25">
        <v>2.778449535369873</v>
      </c>
      <c r="G23" s="25">
        <v>11.818181991577148</v>
      </c>
      <c r="H23" s="26">
        <v>9.9922800436615944</v>
      </c>
      <c r="I23" s="25">
        <v>11.99785041809082</v>
      </c>
      <c r="J23" s="25">
        <v>202.95310974121094</v>
      </c>
      <c r="K23" s="25">
        <v>4.3192262649536133</v>
      </c>
      <c r="L23" s="25">
        <v>35.488380432128906</v>
      </c>
      <c r="M23" s="25">
        <v>17.201128005981445</v>
      </c>
      <c r="N23" s="26">
        <v>9.5862217247486115E-2</v>
      </c>
      <c r="O23" s="25">
        <v>18.715763092041016</v>
      </c>
      <c r="P23" s="25">
        <v>4.6593718528747559</v>
      </c>
      <c r="Q23" s="25">
        <v>25.510766983032227</v>
      </c>
      <c r="R23" s="25">
        <v>47.915008544921875</v>
      </c>
      <c r="S23" s="25">
        <v>0.14134025573730469</v>
      </c>
      <c r="T23" s="25">
        <v>0.13878591358661652</v>
      </c>
    </row>
    <row r="24" spans="2:20">
      <c r="B24" s="20" t="s">
        <v>228</v>
      </c>
      <c r="C24" s="20" t="s">
        <v>78</v>
      </c>
      <c r="D24" s="24">
        <v>1329.4697265625</v>
      </c>
      <c r="E24" s="25">
        <v>39.323574066162109</v>
      </c>
      <c r="F24" s="25">
        <v>1.6151342391967773</v>
      </c>
      <c r="G24" s="25">
        <v>7.1428570747375488</v>
      </c>
      <c r="H24" s="26">
        <v>2.7118897996842861</v>
      </c>
      <c r="I24" s="25">
        <v>0.9888576865196228</v>
      </c>
      <c r="J24" s="25">
        <v>100.68218994140625</v>
      </c>
      <c r="K24" s="25">
        <v>1.5162484645843506</v>
      </c>
      <c r="L24" s="25">
        <v>22.892055511474609</v>
      </c>
      <c r="M24" s="25">
        <v>6.3616509437561035</v>
      </c>
      <c r="N24" s="26">
        <v>0.14121678471565247</v>
      </c>
      <c r="O24" s="25">
        <v>100.94602203369141</v>
      </c>
      <c r="P24" s="25">
        <v>3.6682534217834473</v>
      </c>
      <c r="Q24" s="25">
        <v>11.441441535949707</v>
      </c>
      <c r="R24" s="25">
        <v>41.110145568847656</v>
      </c>
      <c r="S24" s="25">
        <v>0.31667101383209229</v>
      </c>
      <c r="T24" s="25">
        <v>0.24238781630992889</v>
      </c>
    </row>
    <row r="25" spans="2:20">
      <c r="B25" s="20" t="s">
        <v>229</v>
      </c>
      <c r="C25" s="20" t="s">
        <v>79</v>
      </c>
      <c r="D25" s="24">
        <v>1777.8790283203125</v>
      </c>
      <c r="E25" s="25">
        <v>74.386955261230469</v>
      </c>
      <c r="F25" s="25">
        <v>2.8293793201446533</v>
      </c>
      <c r="G25" s="25">
        <v>20</v>
      </c>
      <c r="H25" s="26">
        <v>3.0410245526582003</v>
      </c>
      <c r="I25" s="25">
        <v>12.706484794616699</v>
      </c>
      <c r="J25" s="25">
        <v>42.646461486816406</v>
      </c>
      <c r="K25" s="25">
        <v>3.4981415271759033</v>
      </c>
      <c r="L25" s="25">
        <v>40.434402465820313</v>
      </c>
      <c r="M25" s="25">
        <v>12.552155494689941</v>
      </c>
      <c r="N25" s="26">
        <v>0.14008232951164246</v>
      </c>
      <c r="O25" s="26" t="s">
        <v>56</v>
      </c>
      <c r="P25" s="25">
        <v>12.196880340576172</v>
      </c>
      <c r="Q25" s="25">
        <v>32.128513336181641</v>
      </c>
      <c r="R25" s="25">
        <v>41.595787048339844</v>
      </c>
      <c r="S25" s="25">
        <v>0.19796557724475861</v>
      </c>
      <c r="T25" s="25">
        <v>0.18521229922771454</v>
      </c>
    </row>
    <row r="26" spans="2:20">
      <c r="B26" s="20" t="s">
        <v>230</v>
      </c>
      <c r="C26" s="20" t="s">
        <v>80</v>
      </c>
      <c r="D26" s="24">
        <v>2375.21533203125</v>
      </c>
      <c r="E26" s="25">
        <v>92.460403442382813</v>
      </c>
      <c r="F26" s="25">
        <v>2.7610170841217041</v>
      </c>
      <c r="G26" s="25">
        <v>19.512195587158203</v>
      </c>
      <c r="H26" s="26">
        <v>6.4356434158980846</v>
      </c>
      <c r="I26" s="25">
        <v>33.805622100830078</v>
      </c>
      <c r="J26" s="25">
        <v>82.493804931640625</v>
      </c>
      <c r="K26" s="25">
        <v>3.9058289527893066</v>
      </c>
      <c r="L26" s="25">
        <v>58.654777526855469</v>
      </c>
      <c r="M26" s="25">
        <v>14.27647876739502</v>
      </c>
      <c r="N26" s="26">
        <v>0.12055229395627975</v>
      </c>
      <c r="O26" s="25">
        <v>28.513761520385742</v>
      </c>
      <c r="P26" s="25">
        <v>8.4967775344848633</v>
      </c>
      <c r="Q26" s="25">
        <v>33.333332061767578</v>
      </c>
      <c r="R26" s="25">
        <v>63.422946929931641</v>
      </c>
      <c r="S26" s="25">
        <v>8.5572138428688049E-2</v>
      </c>
      <c r="T26" s="25">
        <v>6.0992907732725143E-2</v>
      </c>
    </row>
    <row r="27" spans="2:20">
      <c r="B27" s="20" t="s">
        <v>231</v>
      </c>
      <c r="C27" s="20" t="s">
        <v>81</v>
      </c>
      <c r="D27" s="24">
        <v>732.64013671875</v>
      </c>
      <c r="E27" s="25">
        <v>61.876762390136719</v>
      </c>
      <c r="F27" s="25">
        <v>8.2156944274902344</v>
      </c>
      <c r="G27" s="25">
        <v>19.819820404052734</v>
      </c>
      <c r="H27" s="26">
        <v>11.466383934020996</v>
      </c>
      <c r="I27" s="25">
        <v>16.764457702636719</v>
      </c>
      <c r="J27" s="25">
        <v>110.28274536132813</v>
      </c>
      <c r="K27" s="25">
        <v>2.7755725383758545</v>
      </c>
      <c r="L27" s="25">
        <v>39.043052673339844</v>
      </c>
      <c r="M27" s="25">
        <v>9.2889156341552734</v>
      </c>
      <c r="N27" s="26">
        <v>0.29383239150047302</v>
      </c>
      <c r="O27" s="25">
        <v>133.76594543457031</v>
      </c>
      <c r="P27" s="25">
        <v>34.501422882080078</v>
      </c>
      <c r="Q27" s="25">
        <v>81.03448486328125</v>
      </c>
      <c r="R27" s="25">
        <v>43.587303161621094</v>
      </c>
      <c r="S27" s="25">
        <v>0.27330631017684937</v>
      </c>
      <c r="T27" s="25">
        <v>0.288950115442276</v>
      </c>
    </row>
    <row r="28" spans="2:20">
      <c r="B28" s="20" t="s">
        <v>232</v>
      </c>
      <c r="C28" s="20" t="s">
        <v>82</v>
      </c>
      <c r="D28" s="24">
        <v>1216.0367431640625</v>
      </c>
      <c r="E28" s="25">
        <v>73.900711059570313</v>
      </c>
      <c r="F28" s="25">
        <v>2.7282218933105469</v>
      </c>
      <c r="G28" s="25">
        <v>25</v>
      </c>
      <c r="H28" s="26">
        <v>6.7361895926296711</v>
      </c>
      <c r="I28" s="25">
        <v>0.47743883728981018</v>
      </c>
      <c r="J28" s="25">
        <v>22.848857879638672</v>
      </c>
      <c r="K28" s="25">
        <v>6.3090133666992188</v>
      </c>
      <c r="L28" s="25">
        <v>35.739707946777344</v>
      </c>
      <c r="M28" s="25">
        <v>6.8205547332763672</v>
      </c>
      <c r="N28" s="26">
        <v>0.25781014561653137</v>
      </c>
      <c r="O28" s="25">
        <v>78.165328979492188</v>
      </c>
      <c r="P28" s="25">
        <v>10.763955116271973</v>
      </c>
      <c r="Q28" s="25">
        <v>11.139369010925293</v>
      </c>
      <c r="R28" s="25">
        <v>40.465610504150391</v>
      </c>
      <c r="S28" s="25">
        <v>0.12959800660610199</v>
      </c>
      <c r="T28" s="25">
        <v>0.12122531980276108</v>
      </c>
    </row>
    <row r="29" spans="2:20">
      <c r="B29" s="20" t="s">
        <v>233</v>
      </c>
      <c r="C29" s="20" t="s">
        <v>83</v>
      </c>
      <c r="D29" s="24">
        <v>1209.625244140625</v>
      </c>
      <c r="E29" s="25">
        <v>72.945045471191406</v>
      </c>
      <c r="F29" s="25">
        <v>3.366694450378418</v>
      </c>
      <c r="G29" s="25">
        <v>8.3333330154418945</v>
      </c>
      <c r="H29" s="26">
        <v>2.4273281451314688</v>
      </c>
      <c r="I29" s="25">
        <v>0</v>
      </c>
      <c r="J29" s="25">
        <v>32.299224853515625</v>
      </c>
      <c r="K29" s="25">
        <v>2.9809274673461914</v>
      </c>
      <c r="L29" s="25">
        <v>36.823223114013672</v>
      </c>
      <c r="M29" s="25">
        <v>12.274407386779785</v>
      </c>
      <c r="N29" s="26">
        <v>0.43106502294540405</v>
      </c>
      <c r="O29" s="25">
        <v>71.451225280761719</v>
      </c>
      <c r="P29" s="25">
        <v>48.195262908935547</v>
      </c>
      <c r="Q29" s="25">
        <v>45.629508972167969</v>
      </c>
      <c r="R29" s="25">
        <v>35.291297912597656</v>
      </c>
      <c r="S29" s="25">
        <v>0.18111169338226318</v>
      </c>
      <c r="T29" s="25">
        <v>0.1133740097284317</v>
      </c>
    </row>
    <row r="30" spans="2:20">
      <c r="B30" s="20" t="s">
        <v>234</v>
      </c>
      <c r="C30" s="20" t="s">
        <v>84</v>
      </c>
      <c r="D30" s="24">
        <v>2219.368896484375</v>
      </c>
      <c r="E30" s="25">
        <v>93.724861145019531</v>
      </c>
      <c r="F30" s="25">
        <v>2.4844799041748047</v>
      </c>
      <c r="G30" s="25">
        <v>5.1724138259887695</v>
      </c>
      <c r="H30" s="26">
        <v>2.6828278787434101</v>
      </c>
      <c r="I30" s="25">
        <v>16.277627944946289</v>
      </c>
      <c r="J30" s="25">
        <v>239.02410888671875</v>
      </c>
      <c r="K30" s="25">
        <v>4.4977655410766602</v>
      </c>
      <c r="L30" s="25">
        <v>48.490196228027344</v>
      </c>
      <c r="M30" s="25">
        <v>13.407624244689941</v>
      </c>
      <c r="N30" s="26">
        <v>8.7510377168655396E-2</v>
      </c>
      <c r="O30" s="25">
        <v>57.969081878662109</v>
      </c>
      <c r="P30" s="25">
        <v>9.485870361328125</v>
      </c>
      <c r="Q30" s="25">
        <v>28.529411315917969</v>
      </c>
      <c r="R30" s="25">
        <v>55.320514678955078</v>
      </c>
      <c r="S30" s="25">
        <v>0.2315230667591095</v>
      </c>
      <c r="T30" s="25">
        <v>0.23199672996997833</v>
      </c>
    </row>
    <row r="31" spans="2:20">
      <c r="B31" s="20" t="s">
        <v>235</v>
      </c>
      <c r="C31" s="20" t="s">
        <v>85</v>
      </c>
      <c r="D31" s="24">
        <v>1065.109130859375</v>
      </c>
      <c r="E31" s="25">
        <v>59.139022827148438</v>
      </c>
      <c r="F31" s="25">
        <v>4.6224932670593262</v>
      </c>
      <c r="G31" s="25">
        <v>1.25</v>
      </c>
      <c r="H31" s="26">
        <v>4.3399245478212833</v>
      </c>
      <c r="I31" s="25">
        <v>0</v>
      </c>
      <c r="J31" s="25">
        <v>54.372074127197266</v>
      </c>
      <c r="K31" s="25">
        <v>3.1490733623504639</v>
      </c>
      <c r="L31" s="25">
        <v>22.072404861450195</v>
      </c>
      <c r="M31" s="25">
        <v>13.318558692932129</v>
      </c>
      <c r="N31" s="26">
        <v>0.10565003752708435</v>
      </c>
      <c r="O31" s="25">
        <v>70.486709594726563</v>
      </c>
      <c r="P31" s="25">
        <v>5.5531072616577148</v>
      </c>
      <c r="Q31" s="25">
        <v>11.949685096740723</v>
      </c>
      <c r="R31" s="26" t="s">
        <v>56</v>
      </c>
      <c r="S31" s="25">
        <v>0.16354610025882721</v>
      </c>
      <c r="T31" s="25">
        <v>0.19197468459606171</v>
      </c>
    </row>
    <row r="32" spans="2:20">
      <c r="B32" s="20" t="s">
        <v>236</v>
      </c>
      <c r="C32" s="20" t="s">
        <v>86</v>
      </c>
      <c r="D32" s="24">
        <v>630.86712646484375</v>
      </c>
      <c r="E32" s="25">
        <v>43.613517761230469</v>
      </c>
      <c r="F32" s="25">
        <v>1.2070161104202271</v>
      </c>
      <c r="G32" s="25">
        <v>13.333333015441895</v>
      </c>
      <c r="H32" s="26">
        <v>6.0434616170823574</v>
      </c>
      <c r="I32" s="25">
        <v>14.001387596130371</v>
      </c>
      <c r="J32" s="25">
        <v>93.020713806152344</v>
      </c>
      <c r="K32" s="25">
        <v>2.4944999217987061</v>
      </c>
      <c r="L32" s="25">
        <v>32.428501129150391</v>
      </c>
      <c r="M32" s="25">
        <v>8.2077102661132813</v>
      </c>
      <c r="N32" s="26">
        <v>0.35612243413925171</v>
      </c>
      <c r="O32" s="25">
        <v>42.231075286865234</v>
      </c>
      <c r="P32" s="25">
        <v>10.63359546661377</v>
      </c>
      <c r="Q32" s="25">
        <v>18.203884124755859</v>
      </c>
      <c r="R32" s="25">
        <v>49.790794372558594</v>
      </c>
      <c r="S32" s="25">
        <v>0.30473372340202332</v>
      </c>
      <c r="T32" s="25">
        <v>0.37409201264381409</v>
      </c>
    </row>
    <row r="33" spans="2:39">
      <c r="B33" s="20" t="s">
        <v>237</v>
      </c>
      <c r="C33" s="20" t="s">
        <v>87</v>
      </c>
      <c r="D33" s="24">
        <v>994.4847412109375</v>
      </c>
      <c r="E33" s="25">
        <v>37.989707946777344</v>
      </c>
      <c r="F33" s="25">
        <v>2.8650045394897461</v>
      </c>
      <c r="G33" s="25">
        <v>11.453744888305664</v>
      </c>
      <c r="H33" s="26">
        <v>3.6392526235431433</v>
      </c>
      <c r="I33" s="25">
        <v>0</v>
      </c>
      <c r="J33" s="25">
        <v>213.08314514160156</v>
      </c>
      <c r="K33" s="25">
        <v>3.925182580947876</v>
      </c>
      <c r="L33" s="25">
        <v>20.925891876220703</v>
      </c>
      <c r="M33" s="25">
        <v>4.6698312759399414</v>
      </c>
      <c r="N33" s="26">
        <v>8.1683561205863953E-2</v>
      </c>
      <c r="O33" s="25">
        <v>67.843635559082031</v>
      </c>
      <c r="P33" s="25">
        <v>4.7506103515625</v>
      </c>
      <c r="Q33" s="25">
        <v>14.480741500854492</v>
      </c>
      <c r="R33" s="25">
        <v>40.056453704833984</v>
      </c>
      <c r="S33" s="25">
        <v>0.13795675337314606</v>
      </c>
      <c r="T33" s="25">
        <v>0.13944724202156067</v>
      </c>
    </row>
    <row r="34" spans="2:39">
      <c r="B34" s="20" t="s">
        <v>238</v>
      </c>
      <c r="C34" s="20" t="s">
        <v>88</v>
      </c>
      <c r="D34" s="24">
        <v>2171.8857421875</v>
      </c>
      <c r="E34" s="25">
        <v>67.485374450683594</v>
      </c>
      <c r="F34" s="25">
        <v>1.5987203121185303</v>
      </c>
      <c r="G34" s="25">
        <v>12.121212005615234</v>
      </c>
      <c r="H34" s="26">
        <v>7.4000987224280834</v>
      </c>
      <c r="I34" s="25">
        <v>22.091407775878906</v>
      </c>
      <c r="J34" s="25">
        <v>128.28518676757813</v>
      </c>
      <c r="K34" s="25">
        <v>2.8583180904388428</v>
      </c>
      <c r="L34" s="25">
        <v>29.164533615112305</v>
      </c>
      <c r="M34" s="25">
        <v>17.295246124267578</v>
      </c>
      <c r="N34" s="26">
        <v>7.5086399912834167E-2</v>
      </c>
      <c r="O34" s="25">
        <v>16.562421798706055</v>
      </c>
      <c r="P34" s="25">
        <v>25.629844665527344</v>
      </c>
      <c r="Q34" s="25">
        <v>40.458015441894531</v>
      </c>
      <c r="R34" s="25">
        <v>46.35272216796875</v>
      </c>
      <c r="S34" s="25">
        <v>0.15318231284618378</v>
      </c>
      <c r="T34" s="25">
        <v>0.18104547262191772</v>
      </c>
    </row>
    <row r="35" spans="2:39">
      <c r="B35" s="20" t="s">
        <v>239</v>
      </c>
      <c r="C35" s="20" t="s">
        <v>89</v>
      </c>
      <c r="D35" s="24">
        <v>948.27764892578125</v>
      </c>
      <c r="E35" s="25">
        <v>80.571342468261719</v>
      </c>
      <c r="F35" s="25">
        <v>6.4508681297302246</v>
      </c>
      <c r="G35" s="25">
        <v>11</v>
      </c>
      <c r="H35" s="26">
        <v>11.390764266252518</v>
      </c>
      <c r="I35" s="25">
        <v>16.062662124633789</v>
      </c>
      <c r="J35" s="25">
        <v>67.089027404785156</v>
      </c>
      <c r="K35" s="25">
        <v>4.644625186920166</v>
      </c>
      <c r="L35" s="25">
        <v>35.673301696777344</v>
      </c>
      <c r="M35" s="25">
        <v>8.1926021575927734</v>
      </c>
      <c r="N35" s="26">
        <v>5.2517008036375046E-2</v>
      </c>
      <c r="O35" s="26" t="s">
        <v>56</v>
      </c>
      <c r="P35" s="25">
        <v>4.6792559623718262</v>
      </c>
      <c r="Q35" s="25">
        <v>43.448276519775391</v>
      </c>
      <c r="R35" s="25">
        <v>36.587772369384766</v>
      </c>
      <c r="S35" s="25">
        <v>0.34498834609985352</v>
      </c>
      <c r="T35" s="25">
        <v>0.34180137515068054</v>
      </c>
    </row>
    <row r="36" spans="2:39" s="28" customFormat="1" ht="18">
      <c r="D36" s="29"/>
      <c r="E36" s="30"/>
      <c r="F36" s="30"/>
      <c r="G36" s="30"/>
      <c r="H36" s="31"/>
      <c r="I36" s="30"/>
      <c r="J36" s="30"/>
      <c r="K36" s="30"/>
      <c r="L36" s="30"/>
      <c r="M36" s="30"/>
      <c r="N36" s="31"/>
      <c r="O36" s="31"/>
      <c r="P36" s="30"/>
      <c r="Q36" s="30"/>
      <c r="R36" s="30"/>
      <c r="S36" s="30"/>
      <c r="T36" s="30"/>
    </row>
    <row r="37" spans="2:39" s="32" customFormat="1" ht="18">
      <c r="C37" s="4" t="s">
        <v>353</v>
      </c>
      <c r="D37" s="39">
        <f>+AVERAGE(D4:D35)</f>
        <v>1468.9907975196838</v>
      </c>
      <c r="E37" s="39">
        <f t="shared" ref="E37:T37" si="0">+AVERAGE(E4:E35)</f>
        <v>80.289270758628845</v>
      </c>
      <c r="F37" s="39">
        <f t="shared" si="0"/>
        <v>3.945583414286375</v>
      </c>
      <c r="G37" s="39">
        <f t="shared" si="0"/>
        <v>15.497025527060032</v>
      </c>
      <c r="H37" s="39">
        <f t="shared" si="0"/>
        <v>8.1652199878590181</v>
      </c>
      <c r="I37" s="39">
        <f t="shared" si="0"/>
        <v>14.047635242823631</v>
      </c>
      <c r="J37" s="39">
        <f t="shared" si="0"/>
        <v>116.34091198444366</v>
      </c>
      <c r="K37" s="39">
        <f t="shared" si="0"/>
        <v>3.9665927365422249</v>
      </c>
      <c r="L37" s="39">
        <f t="shared" si="0"/>
        <v>37.62620347738266</v>
      </c>
      <c r="M37" s="39">
        <f>+AVERAGE(M4:M35)</f>
        <v>12.947140648961067</v>
      </c>
      <c r="N37" s="39">
        <f t="shared" si="0"/>
        <v>0.21745914482744411</v>
      </c>
      <c r="O37" s="39">
        <f t="shared" si="0"/>
        <v>61.010579245431082</v>
      </c>
      <c r="P37" s="39">
        <f t="shared" si="0"/>
        <v>14.326342664659023</v>
      </c>
      <c r="Q37" s="39">
        <f t="shared" si="0"/>
        <v>36.909632235765457</v>
      </c>
      <c r="R37" s="39">
        <f t="shared" si="0"/>
        <v>44.09292664066438</v>
      </c>
      <c r="S37" s="39">
        <f t="shared" si="0"/>
        <v>0.23627529509605899</v>
      </c>
      <c r="T37" s="39">
        <f t="shared" si="0"/>
        <v>0.20553865079437533</v>
      </c>
      <c r="U37" s="39"/>
      <c r="V37" s="39"/>
      <c r="W37" s="39"/>
      <c r="X37" s="39"/>
      <c r="Y37" s="39"/>
      <c r="Z37" s="39"/>
      <c r="AA37" s="39"/>
      <c r="AB37" s="39"/>
      <c r="AC37" s="39"/>
      <c r="AD37" s="39"/>
      <c r="AE37" s="39"/>
      <c r="AF37" s="39"/>
      <c r="AG37" s="39"/>
      <c r="AH37" s="39"/>
      <c r="AI37" s="39"/>
      <c r="AJ37" s="39"/>
      <c r="AK37" s="39"/>
      <c r="AL37" s="39"/>
      <c r="AM37" s="39"/>
    </row>
    <row r="38" spans="2:39" s="32" customFormat="1" ht="18">
      <c r="C38" s="4" t="s">
        <v>128</v>
      </c>
      <c r="D38" s="39">
        <f>+MAX(D4:D35)</f>
        <v>3208.037841796875</v>
      </c>
      <c r="E38" s="39">
        <f t="shared" ref="E38:T38" si="1">+MAX(E4:E35)</f>
        <v>164.25715637207031</v>
      </c>
      <c r="F38" s="39">
        <f t="shared" si="1"/>
        <v>12.09190559387207</v>
      </c>
      <c r="G38" s="39">
        <f t="shared" si="1"/>
        <v>35.849056243896484</v>
      </c>
      <c r="H38" s="39">
        <f t="shared" si="1"/>
        <v>49.710981547832489</v>
      </c>
      <c r="I38" s="39">
        <f t="shared" si="1"/>
        <v>46.505409240722656</v>
      </c>
      <c r="J38" s="39">
        <f t="shared" si="1"/>
        <v>904.6585693359375</v>
      </c>
      <c r="K38" s="39">
        <f t="shared" si="1"/>
        <v>10.223801612854004</v>
      </c>
      <c r="L38" s="39">
        <f t="shared" si="1"/>
        <v>75.07525634765625</v>
      </c>
      <c r="M38" s="39">
        <f>+MAX(M4:M35)</f>
        <v>28.739307403564453</v>
      </c>
      <c r="N38" s="39">
        <f t="shared" si="1"/>
        <v>1.3583098649978638</v>
      </c>
      <c r="O38" s="39">
        <f t="shared" si="1"/>
        <v>133.76594543457031</v>
      </c>
      <c r="P38" s="39">
        <f t="shared" si="1"/>
        <v>71.275169372558594</v>
      </c>
      <c r="Q38" s="39">
        <f t="shared" si="1"/>
        <v>170.10308837890625</v>
      </c>
      <c r="R38" s="39">
        <f t="shared" si="1"/>
        <v>67.129470825195313</v>
      </c>
      <c r="S38" s="39">
        <f t="shared" si="1"/>
        <v>0.48744291067123413</v>
      </c>
      <c r="T38" s="39">
        <f t="shared" si="1"/>
        <v>0.51743751764297485</v>
      </c>
      <c r="U38" s="39"/>
      <c r="V38" s="39"/>
      <c r="W38" s="39"/>
      <c r="X38" s="39"/>
      <c r="Y38" s="39"/>
      <c r="Z38" s="39"/>
      <c r="AA38" s="39"/>
      <c r="AB38" s="39"/>
      <c r="AC38" s="39"/>
      <c r="AD38" s="39"/>
      <c r="AE38" s="39"/>
      <c r="AF38" s="39"/>
      <c r="AG38" s="39"/>
      <c r="AH38" s="39"/>
      <c r="AI38" s="39"/>
      <c r="AJ38" s="39"/>
      <c r="AK38" s="39"/>
      <c r="AL38" s="39"/>
      <c r="AM38" s="39"/>
    </row>
    <row r="39" spans="2:39" s="32" customFormat="1" ht="18">
      <c r="C39" s="4" t="s">
        <v>129</v>
      </c>
      <c r="D39" s="39">
        <f>+MIN(D4:D35)</f>
        <v>201.63609313964844</v>
      </c>
      <c r="E39" s="39">
        <f t="shared" ref="E39:T39" si="2">+MIN(E4:E35)</f>
        <v>32.424419403076172</v>
      </c>
      <c r="F39" s="39">
        <f t="shared" si="2"/>
        <v>1.1305159330368042</v>
      </c>
      <c r="G39" s="39">
        <f t="shared" si="2"/>
        <v>1.25</v>
      </c>
      <c r="H39" s="39">
        <f t="shared" si="2"/>
        <v>1.6662629786878824</v>
      </c>
      <c r="I39" s="39">
        <f t="shared" si="2"/>
        <v>0</v>
      </c>
      <c r="J39" s="39">
        <f t="shared" si="2"/>
        <v>18.337337493896484</v>
      </c>
      <c r="K39" s="39">
        <f t="shared" si="2"/>
        <v>1.5162484645843506</v>
      </c>
      <c r="L39" s="39">
        <f t="shared" si="2"/>
        <v>20.925891876220703</v>
      </c>
      <c r="M39" s="39">
        <f>+MIN(M4:M35)</f>
        <v>4.6698312759399414</v>
      </c>
      <c r="N39" s="39">
        <f t="shared" si="2"/>
        <v>1.9218208268284798E-2</v>
      </c>
      <c r="O39" s="39">
        <f t="shared" si="2"/>
        <v>5.2493877410888672</v>
      </c>
      <c r="P39" s="39">
        <f t="shared" si="2"/>
        <v>2.8950488567352295</v>
      </c>
      <c r="Q39" s="39">
        <f t="shared" si="2"/>
        <v>8.8765144348144531</v>
      </c>
      <c r="R39" s="39">
        <f t="shared" si="2"/>
        <v>15.721214294433594</v>
      </c>
      <c r="S39" s="39">
        <f t="shared" si="2"/>
        <v>8.5572138428688049E-2</v>
      </c>
      <c r="T39" s="39">
        <f t="shared" si="2"/>
        <v>6.0992907732725143E-2</v>
      </c>
      <c r="U39" s="39"/>
      <c r="V39" s="39"/>
      <c r="W39" s="39"/>
      <c r="X39" s="39"/>
      <c r="Y39" s="39"/>
      <c r="Z39" s="39"/>
      <c r="AA39" s="39"/>
      <c r="AB39" s="39"/>
      <c r="AC39" s="39"/>
      <c r="AD39" s="39"/>
      <c r="AE39" s="39"/>
      <c r="AF39" s="39"/>
      <c r="AG39" s="39"/>
      <c r="AH39" s="39"/>
      <c r="AI39" s="39"/>
      <c r="AJ39" s="39"/>
      <c r="AK39" s="39"/>
      <c r="AL39" s="39"/>
      <c r="AM39" s="39"/>
    </row>
    <row r="40" spans="2:39" s="32" customFormat="1" ht="18">
      <c r="C40" s="4" t="s">
        <v>354</v>
      </c>
      <c r="D40" s="39">
        <f>+_xlfn.STDEV.P(D4:D35)</f>
        <v>696.19922880700676</v>
      </c>
      <c r="E40" s="39">
        <f t="shared" ref="E40:T40" si="3">+_xlfn.STDEV.P(E4:E35)</f>
        <v>35.149574476934426</v>
      </c>
      <c r="F40" s="39">
        <f t="shared" si="3"/>
        <v>2.5371512311599553</v>
      </c>
      <c r="G40" s="39">
        <f t="shared" si="3"/>
        <v>8.1986741827781877</v>
      </c>
      <c r="H40" s="39">
        <f t="shared" si="3"/>
        <v>9.2255518399187544</v>
      </c>
      <c r="I40" s="39">
        <f t="shared" si="3"/>
        <v>11.091112467923836</v>
      </c>
      <c r="J40" s="39">
        <f t="shared" si="3"/>
        <v>152.81513936622471</v>
      </c>
      <c r="K40" s="39">
        <f t="shared" si="3"/>
        <v>1.5878295699904168</v>
      </c>
      <c r="L40" s="39">
        <f t="shared" si="3"/>
        <v>12.475835203274153</v>
      </c>
      <c r="M40" s="39">
        <f>+_xlfn.STDEV.P(M4:M35)</f>
        <v>5.5586302882335383</v>
      </c>
      <c r="N40" s="39">
        <f t="shared" si="3"/>
        <v>0.26956443710964978</v>
      </c>
      <c r="O40" s="39">
        <f t="shared" si="3"/>
        <v>31.275949426799375</v>
      </c>
      <c r="P40" s="39">
        <f t="shared" si="3"/>
        <v>14.517990973537357</v>
      </c>
      <c r="Q40" s="39">
        <f t="shared" si="3"/>
        <v>32.90400240505658</v>
      </c>
      <c r="R40" s="39">
        <f t="shared" si="3"/>
        <v>11.103554961259068</v>
      </c>
      <c r="S40" s="39">
        <f t="shared" si="3"/>
        <v>9.389419938851741E-2</v>
      </c>
      <c r="T40" s="39">
        <f t="shared" si="3"/>
        <v>0.10497555149754668</v>
      </c>
      <c r="U40" s="39"/>
      <c r="V40" s="39"/>
      <c r="W40" s="39"/>
      <c r="X40" s="39"/>
      <c r="Y40" s="39"/>
      <c r="Z40" s="39"/>
      <c r="AA40" s="39"/>
      <c r="AB40" s="39"/>
      <c r="AC40" s="39"/>
      <c r="AD40" s="39"/>
      <c r="AE40" s="39"/>
      <c r="AF40" s="39"/>
      <c r="AG40" s="39"/>
      <c r="AH40" s="39"/>
      <c r="AI40" s="39"/>
      <c r="AJ40" s="39"/>
      <c r="AK40" s="39"/>
      <c r="AL40" s="39"/>
      <c r="AM40" s="39"/>
    </row>
    <row r="41" spans="2:39" s="32" customFormat="1" ht="18">
      <c r="C41" s="4" t="s">
        <v>355</v>
      </c>
      <c r="D41" s="39">
        <f>+D37+D40</f>
        <v>2165.1900263266907</v>
      </c>
      <c r="E41" s="39">
        <f t="shared" ref="E41:T41" si="4">+E37+E40</f>
        <v>115.43884523556326</v>
      </c>
      <c r="F41" s="39">
        <f t="shared" si="4"/>
        <v>6.4827346454463299</v>
      </c>
      <c r="G41" s="39">
        <f t="shared" si="4"/>
        <v>23.69569970983822</v>
      </c>
      <c r="H41" s="39">
        <f t="shared" si="4"/>
        <v>17.390771827777773</v>
      </c>
      <c r="I41" s="39">
        <f t="shared" si="4"/>
        <v>25.138747710747467</v>
      </c>
      <c r="J41" s="39">
        <f t="shared" si="4"/>
        <v>269.15605135066835</v>
      </c>
      <c r="K41" s="39">
        <f t="shared" si="4"/>
        <v>5.5544223065326417</v>
      </c>
      <c r="L41" s="39">
        <f t="shared" si="4"/>
        <v>50.102038680656811</v>
      </c>
      <c r="M41" s="39">
        <f>+M37+M40</f>
        <v>18.505770937194605</v>
      </c>
      <c r="N41" s="39">
        <f t="shared" si="4"/>
        <v>0.48702358193709389</v>
      </c>
      <c r="O41" s="39">
        <f t="shared" si="4"/>
        <v>92.28652867223046</v>
      </c>
      <c r="P41" s="39">
        <f t="shared" si="4"/>
        <v>28.844333638196382</v>
      </c>
      <c r="Q41" s="39">
        <f t="shared" si="4"/>
        <v>69.813634640822045</v>
      </c>
      <c r="R41" s="39">
        <f t="shared" si="4"/>
        <v>55.196481601923452</v>
      </c>
      <c r="S41" s="39">
        <f t="shared" si="4"/>
        <v>0.33016949448457639</v>
      </c>
      <c r="T41" s="39">
        <f t="shared" si="4"/>
        <v>0.310514202291922</v>
      </c>
      <c r="U41" s="39"/>
      <c r="V41" s="39"/>
      <c r="W41" s="39"/>
      <c r="X41" s="39"/>
      <c r="Y41" s="39"/>
      <c r="Z41" s="39"/>
      <c r="AA41" s="39"/>
      <c r="AB41" s="39"/>
      <c r="AC41" s="39"/>
      <c r="AD41" s="39"/>
      <c r="AE41" s="39"/>
      <c r="AF41" s="39"/>
      <c r="AG41" s="39"/>
      <c r="AH41" s="39"/>
      <c r="AI41" s="39"/>
      <c r="AJ41" s="39"/>
      <c r="AK41" s="39"/>
      <c r="AL41" s="39"/>
      <c r="AM41" s="39"/>
    </row>
    <row r="42" spans="2:39" s="32" customFormat="1" ht="18">
      <c r="C42" s="4" t="s">
        <v>356</v>
      </c>
      <c r="D42" s="39">
        <f>+D37-D40</f>
        <v>772.79156871267708</v>
      </c>
      <c r="E42" s="39">
        <f t="shared" ref="E42:T42" si="5">+E37-E40</f>
        <v>45.13969628169442</v>
      </c>
      <c r="F42" s="39">
        <f t="shared" si="5"/>
        <v>1.4084321831264197</v>
      </c>
      <c r="G42" s="39">
        <f t="shared" si="5"/>
        <v>7.2983513442818442</v>
      </c>
      <c r="H42" s="39">
        <f t="shared" si="5"/>
        <v>-1.0603318520597362</v>
      </c>
      <c r="I42" s="39">
        <f t="shared" si="5"/>
        <v>2.9565227748997955</v>
      </c>
      <c r="J42" s="39">
        <f t="shared" si="5"/>
        <v>-36.474227381781049</v>
      </c>
      <c r="K42" s="39">
        <f t="shared" si="5"/>
        <v>2.3787631665518081</v>
      </c>
      <c r="L42" s="39">
        <f t="shared" si="5"/>
        <v>25.150368274108509</v>
      </c>
      <c r="M42" s="39">
        <f>+M37-M40</f>
        <v>7.3885103607275289</v>
      </c>
      <c r="N42" s="39">
        <f t="shared" si="5"/>
        <v>-5.2105292282205673E-2</v>
      </c>
      <c r="O42" s="39">
        <f t="shared" si="5"/>
        <v>29.734629818631706</v>
      </c>
      <c r="P42" s="39">
        <f t="shared" si="5"/>
        <v>-0.1916483088783334</v>
      </c>
      <c r="Q42" s="39">
        <f t="shared" si="5"/>
        <v>4.0056298307088767</v>
      </c>
      <c r="R42" s="39">
        <f t="shared" si="5"/>
        <v>32.989371679405309</v>
      </c>
      <c r="S42" s="39">
        <f t="shared" si="5"/>
        <v>0.14238109570754159</v>
      </c>
      <c r="T42" s="39">
        <f t="shared" si="5"/>
        <v>0.10056309929682865</v>
      </c>
      <c r="U42" s="39"/>
      <c r="V42" s="39"/>
      <c r="W42" s="39"/>
      <c r="X42" s="39"/>
      <c r="Y42" s="39"/>
      <c r="Z42" s="39"/>
      <c r="AA42" s="39"/>
      <c r="AB42" s="39"/>
      <c r="AC42" s="39"/>
      <c r="AD42" s="39"/>
      <c r="AE42" s="39"/>
      <c r="AF42" s="39"/>
      <c r="AG42" s="39"/>
      <c r="AH42" s="39"/>
      <c r="AI42" s="39"/>
      <c r="AJ42" s="39"/>
      <c r="AK42" s="39"/>
      <c r="AL42" s="39"/>
      <c r="AM42" s="39"/>
    </row>
    <row r="45" spans="2:39" ht="15">
      <c r="C45" s="5"/>
      <c r="D45" s="37">
        <v>2015</v>
      </c>
      <c r="E45" s="37">
        <v>2015</v>
      </c>
      <c r="F45" s="37">
        <v>2015</v>
      </c>
      <c r="G45" s="37">
        <v>2015</v>
      </c>
      <c r="H45" s="37">
        <v>2015</v>
      </c>
      <c r="I45" s="37">
        <v>2015</v>
      </c>
      <c r="J45" s="37">
        <v>2015</v>
      </c>
      <c r="K45" s="37">
        <v>2015</v>
      </c>
      <c r="L45" s="37">
        <v>2015</v>
      </c>
      <c r="M45" s="37">
        <v>2015</v>
      </c>
      <c r="N45" s="37">
        <v>2015</v>
      </c>
      <c r="O45" s="37">
        <v>2015</v>
      </c>
      <c r="P45" s="37">
        <v>2015</v>
      </c>
      <c r="Q45" s="37">
        <v>2015</v>
      </c>
      <c r="R45" s="37">
        <v>2015</v>
      </c>
      <c r="S45" s="37">
        <v>2015</v>
      </c>
      <c r="T45" s="37">
        <v>2015</v>
      </c>
    </row>
    <row r="46" spans="2:39" ht="15">
      <c r="B46" s="20" t="s">
        <v>207</v>
      </c>
      <c r="C46" s="2" t="s">
        <v>55</v>
      </c>
      <c r="D46" s="7">
        <f>+Calculos!F5</f>
        <v>1522.389606087102</v>
      </c>
      <c r="E46" s="7">
        <f>+Calculos!J5</f>
        <v>57.629890451246766</v>
      </c>
      <c r="F46" s="8">
        <f>+Calculos!R5</f>
        <v>2.0469633220388195</v>
      </c>
      <c r="G46">
        <f>+Calculos!V5</f>
        <v>50</v>
      </c>
      <c r="H46" s="12">
        <f>+Calculos!AF5</f>
        <v>4.6542897036768895</v>
      </c>
      <c r="I46">
        <f>+Calculos!AP5</f>
        <v>18.816316691049149</v>
      </c>
      <c r="J46">
        <f>+Calculos!AZ5</f>
        <v>35.034564550279796</v>
      </c>
      <c r="K46">
        <f>+Calculos!BL5</f>
        <v>3.2279037001381385</v>
      </c>
      <c r="L46">
        <f>+Calculos!BP5</f>
        <v>37.475174665018386</v>
      </c>
      <c r="M46">
        <f>+Calculos!BT5</f>
        <v>6.0621606075765042</v>
      </c>
      <c r="N46" s="5">
        <f>+Calculos!CF5</f>
        <v>5.8926072894923964E-2</v>
      </c>
      <c r="O46">
        <f>+Calculos!DF5</f>
        <v>31.030818278427205</v>
      </c>
      <c r="P46">
        <f>+Calculos!DL5</f>
        <v>9.0219863532979527</v>
      </c>
      <c r="Q46">
        <f>+Calculos!DR5</f>
        <v>30.894308943089431</v>
      </c>
      <c r="R46"/>
      <c r="S46" s="37">
        <f>+Calculos!EF5</f>
        <v>0.29662162162162165</v>
      </c>
      <c r="T46">
        <f>+Calculos!EL5</f>
        <v>0.28525016244314488</v>
      </c>
    </row>
    <row r="47" spans="2:39" ht="15">
      <c r="B47" s="20" t="s">
        <v>208</v>
      </c>
      <c r="C47" s="2" t="s">
        <v>57</v>
      </c>
      <c r="D47" s="7">
        <f>+Calculos!F6</f>
        <v>3125.0724596646537</v>
      </c>
      <c r="E47" s="7">
        <f>+Calculos!J6</f>
        <v>83.456055973408709</v>
      </c>
      <c r="F47" s="8">
        <f>+Calculos!R6</f>
        <v>2.0390659400134763</v>
      </c>
      <c r="G47">
        <f>+Calculos!V6</f>
        <v>42.622950819672134</v>
      </c>
      <c r="H47" s="12">
        <f>+Calculos!AF6</f>
        <v>2.4887679200611474</v>
      </c>
      <c r="I47">
        <f>+Calculos!AP6</f>
        <v>10.107941159781092</v>
      </c>
      <c r="J47">
        <f>+Calculos!AZ6</f>
        <v>17.448578543829608</v>
      </c>
      <c r="K47">
        <f>+Calculos!BL6</f>
        <v>2.8546923160188671</v>
      </c>
      <c r="L47">
        <f>+Calculos!BP6</f>
        <v>42.150405931421439</v>
      </c>
      <c r="M47">
        <f>+Calculos!BT6</f>
        <v>6.6123995483294165</v>
      </c>
      <c r="N47" s="5">
        <f>+Calculos!CF6</f>
        <v>7.2202748080351181E-2</v>
      </c>
      <c r="O47">
        <f>+Calculos!DF6</f>
        <v>5.1135565441348634</v>
      </c>
      <c r="P47">
        <f>+Calculos!DL6</f>
        <v>9.0135489349134268</v>
      </c>
      <c r="Q47">
        <f>+Calculos!DR6</f>
        <v>30.355594102341716</v>
      </c>
      <c r="R47"/>
      <c r="S47" s="37">
        <f>+Calculos!EF6</f>
        <v>0.10186871753356271</v>
      </c>
      <c r="T47">
        <f>+Calculos!EL6</f>
        <v>9.1798893549759869E-2</v>
      </c>
    </row>
    <row r="48" spans="2:39" ht="15">
      <c r="B48" s="20" t="s">
        <v>209</v>
      </c>
      <c r="C48" s="2" t="s">
        <v>58</v>
      </c>
      <c r="D48" s="7">
        <f>+Calculos!F7</f>
        <v>2986.4894246616041</v>
      </c>
      <c r="E48" s="7">
        <f>+Calculos!J7</f>
        <v>137.240058961676</v>
      </c>
      <c r="F48" s="8">
        <f>+Calculos!R7</f>
        <v>7.8268666861132816</v>
      </c>
      <c r="G48">
        <f>+Calculos!V7</f>
        <v>30.952380952380953</v>
      </c>
      <c r="H48" s="12">
        <f>+Calculos!AF7</f>
        <v>5.0607744792372698</v>
      </c>
      <c r="I48">
        <f>+Calculos!AP7</f>
        <v>44.937010456477978</v>
      </c>
      <c r="J48">
        <f>+Calculos!AZ7</f>
        <v>31.712304676493471</v>
      </c>
      <c r="K48">
        <f>+Calculos!BL7</f>
        <v>5.1279471391776665</v>
      </c>
      <c r="L48">
        <f>+Calculos!BP7</f>
        <v>65.178907058495085</v>
      </c>
      <c r="M48">
        <f>+Calculos!BT7</f>
        <v>7.0171908220325978</v>
      </c>
      <c r="N48" s="5">
        <f>+Calculos!CF7</f>
        <v>3.2375905226193998E-2</v>
      </c>
      <c r="O48" t="e">
        <f>+Calculos!DF7</f>
        <v>#VALUE!</v>
      </c>
      <c r="P48">
        <f>+Calculos!DL7</f>
        <v>10.036147140123326</v>
      </c>
      <c r="Q48">
        <f>+Calculos!DR7</f>
        <v>85.91549295774648</v>
      </c>
      <c r="R48"/>
      <c r="S48" s="37">
        <f>+Calculos!EF7</f>
        <v>0.32225063938618925</v>
      </c>
      <c r="T48">
        <f>+Calculos!EL7</f>
        <v>0.25364871665827882</v>
      </c>
    </row>
    <row r="49" spans="2:20" ht="15">
      <c r="B49" s="20" t="s">
        <v>210</v>
      </c>
      <c r="C49" s="2" t="s">
        <v>59</v>
      </c>
      <c r="D49" s="7">
        <f>+Calculos!F8</f>
        <v>219.31777342512336</v>
      </c>
      <c r="E49" s="7">
        <f>+Calculos!J8</f>
        <v>82.537744409862839</v>
      </c>
      <c r="F49" s="8">
        <f>+Calculos!R8</f>
        <v>7.716943583035957</v>
      </c>
      <c r="G49">
        <f>+Calculos!V8</f>
        <v>31.683168316831683</v>
      </c>
      <c r="H49" s="12">
        <f>+Calculos!AF8</f>
        <v>19.88781234064253</v>
      </c>
      <c r="I49">
        <f>+Calculos!AP8</f>
        <v>19.236439076553399</v>
      </c>
      <c r="J49">
        <f>+Calculos!AZ8</f>
        <v>205.11412364185429</v>
      </c>
      <c r="K49">
        <f>+Calculos!BL8</f>
        <v>12.078694303882367</v>
      </c>
      <c r="L49">
        <f>+Calculos!BP8</f>
        <v>70.347210343907491</v>
      </c>
      <c r="M49">
        <f>+Calculos!BT8</f>
        <v>15.322047403998928</v>
      </c>
      <c r="N49" s="5">
        <f>+Calculos!CF8</f>
        <v>0</v>
      </c>
      <c r="O49">
        <f>+Calculos!DF8</f>
        <v>2.8695181375203034</v>
      </c>
      <c r="P49">
        <f>+Calculos!DL8</f>
        <v>98.734177215189874</v>
      </c>
      <c r="Q49">
        <f>+Calculos!DR8</f>
        <v>84.426229508196727</v>
      </c>
      <c r="R49"/>
      <c r="S49" s="37">
        <f>+Calculos!EF8</f>
        <v>0.15317286652078774</v>
      </c>
      <c r="T49">
        <f>+Calculos!EL8</f>
        <v>0.17587939698492464</v>
      </c>
    </row>
    <row r="50" spans="2:20" ht="15">
      <c r="B50" s="20" t="s">
        <v>211</v>
      </c>
      <c r="C50" s="2" t="s">
        <v>60</v>
      </c>
      <c r="D50" s="7">
        <f>+Calculos!F9</f>
        <v>1707.4140641123863</v>
      </c>
      <c r="E50" s="7">
        <f>+Calculos!J9</f>
        <v>79.471046185564106</v>
      </c>
      <c r="F50" s="8">
        <f>+Calculos!R9</f>
        <v>4.7853533187006345</v>
      </c>
      <c r="G50">
        <f>+Calculos!V9</f>
        <v>42.386831275720162</v>
      </c>
      <c r="H50" s="12">
        <f>+Calculos!AF9</f>
        <v>5.305092889173606</v>
      </c>
      <c r="I50">
        <f>+Calculos!AP9</f>
        <v>16.201839093315005</v>
      </c>
      <c r="J50">
        <f>+Calculos!AZ9</f>
        <v>44.811415720118084</v>
      </c>
      <c r="K50">
        <f>+Calculos!BL9</f>
        <v>2.7686687058196529</v>
      </c>
      <c r="L50">
        <f>+Calculos!BP9</f>
        <v>32.369497091496434</v>
      </c>
      <c r="M50">
        <f>+Calculos!BT9</f>
        <v>0.20508657080145579</v>
      </c>
      <c r="N50" s="5">
        <f>+Calculos!CF9</f>
        <v>3.9228789580696991E-2</v>
      </c>
      <c r="O50">
        <f>+Calculos!DF9</f>
        <v>17.833333333333332</v>
      </c>
      <c r="P50">
        <f>+Calculos!DL9</f>
        <v>7.4585327841478346</v>
      </c>
      <c r="Q50">
        <f>+Calculos!DR9</f>
        <v>19.268635724331926</v>
      </c>
      <c r="R50"/>
      <c r="S50" s="37">
        <f>+Calculos!EF9</f>
        <v>0.11439588688946016</v>
      </c>
      <c r="T50">
        <f>+Calculos!EL9</f>
        <v>0.117143797301744</v>
      </c>
    </row>
    <row r="51" spans="2:20" ht="15">
      <c r="B51" s="20" t="s">
        <v>212</v>
      </c>
      <c r="C51" s="2" t="s">
        <v>61</v>
      </c>
      <c r="D51" s="7">
        <f>+Calculos!F10</f>
        <v>1355.3089354001897</v>
      </c>
      <c r="E51" s="7">
        <f>+Calculos!J10</f>
        <v>164.13922038314874</v>
      </c>
      <c r="F51" s="8">
        <f>+Calculos!R10</f>
        <v>5.7666735524499559</v>
      </c>
      <c r="G51">
        <f>+Calculos!V10</f>
        <v>25.454545454545453</v>
      </c>
      <c r="H51" s="12">
        <f>+Calculos!AF10</f>
        <v>4.4624325446243249</v>
      </c>
      <c r="I51">
        <f>+Calculos!AP10</f>
        <v>0</v>
      </c>
      <c r="J51">
        <f>+Calculos!AZ10</f>
        <v>89.313114775749327</v>
      </c>
      <c r="K51">
        <f>+Calculos!BL10</f>
        <v>5.4853724035499587</v>
      </c>
      <c r="L51">
        <f>+Calculos!BP10</f>
        <v>47.258593015199644</v>
      </c>
      <c r="M51">
        <f>+Calculos!BT10</f>
        <v>9.1422873392499309</v>
      </c>
      <c r="N51" s="5">
        <f>+Calculos!CF10</f>
        <v>4.3117519042437429E-2</v>
      </c>
      <c r="O51">
        <f>+Calculos!DF10</f>
        <v>0.93131548311990686</v>
      </c>
      <c r="P51">
        <f>+Calculos!DL10</f>
        <v>24.966004895295079</v>
      </c>
      <c r="Q51">
        <f>+Calculos!DR10</f>
        <v>1.0344827586206897</v>
      </c>
      <c r="R51"/>
      <c r="S51" s="37">
        <f>+Calculos!EF10</f>
        <v>0.13118461973423806</v>
      </c>
      <c r="T51">
        <f>+Calculos!EL10</f>
        <v>0.1226215644820296</v>
      </c>
    </row>
    <row r="52" spans="2:20" ht="15">
      <c r="B52" s="20" t="s">
        <v>213</v>
      </c>
      <c r="C52" s="2" t="s">
        <v>62</v>
      </c>
      <c r="D52" s="7">
        <f>+Calculos!F11</f>
        <v>446.11354949113877</v>
      </c>
      <c r="E52" s="7">
        <f>+Calculos!J11</f>
        <v>71.820078306443605</v>
      </c>
      <c r="F52" s="8">
        <f>+Calculos!R11</f>
        <v>10.565745748169421</v>
      </c>
      <c r="G52">
        <f>+Calculos!V11</f>
        <v>34.29256594724221</v>
      </c>
      <c r="H52" s="12">
        <f>+Calculos!AF11</f>
        <v>0</v>
      </c>
      <c r="I52">
        <f>+Calculos!AP11</f>
        <v>17.159696561808001</v>
      </c>
      <c r="J52">
        <f>+Calculos!AZ11</f>
        <v>124.86089318457148</v>
      </c>
      <c r="K52">
        <f>+Calculos!BL11</f>
        <v>3.7597087972500676</v>
      </c>
      <c r="L52">
        <f>+Calculos!BP11</f>
        <v>31.735798360377498</v>
      </c>
      <c r="M52">
        <f>+Calculos!BT11</f>
        <v>5.1286284106077842</v>
      </c>
      <c r="N52" s="5">
        <f>+Calculos!CF11</f>
        <v>0.10756627602685175</v>
      </c>
      <c r="O52">
        <f>+Calculos!DF11</f>
        <v>12.113289760348584</v>
      </c>
      <c r="P52">
        <f>+Calculos!DL11</f>
        <v>22.928075940124131</v>
      </c>
      <c r="Q52">
        <f>+Calculos!DR11</f>
        <v>72.060857538035961</v>
      </c>
      <c r="R52"/>
      <c r="S52" s="37">
        <f>+Calculos!EF11</f>
        <v>0.38572607260726072</v>
      </c>
      <c r="T52">
        <f>+Calculos!EL11</f>
        <v>0.32887794583186775</v>
      </c>
    </row>
    <row r="53" spans="2:20" ht="15">
      <c r="B53" s="20" t="s">
        <v>214</v>
      </c>
      <c r="C53" s="2" t="s">
        <v>63</v>
      </c>
      <c r="D53" s="7">
        <f>+Calculos!F12</f>
        <v>1597.2920137223266</v>
      </c>
      <c r="E53" s="7">
        <f>+Calculos!J12</f>
        <v>163.69289427194926</v>
      </c>
      <c r="F53" s="8">
        <f>+Calculos!R12</f>
        <v>3.1578872003236507</v>
      </c>
      <c r="G53">
        <f>+Calculos!V12</f>
        <v>38.297872340425535</v>
      </c>
      <c r="H53" s="12">
        <f>+Calculos!AF12</f>
        <v>13.600572655690765</v>
      </c>
      <c r="I53">
        <f>+Calculos!AP12</f>
        <v>0</v>
      </c>
      <c r="J53">
        <f>+Calculos!AZ12</f>
        <v>44.591545121811549</v>
      </c>
      <c r="K53">
        <f>+Calculos!BL12</f>
        <v>5.9890964144069239</v>
      </c>
      <c r="L53">
        <f>+Calculos!BP12</f>
        <v>47.858324984215329</v>
      </c>
      <c r="M53">
        <f>+Calculos!BT12</f>
        <v>1.7150594277619828</v>
      </c>
      <c r="N53" s="5">
        <f>+Calculos!CF12</f>
        <v>6.4327159806505094E-2</v>
      </c>
      <c r="O53">
        <f>+Calculos!DF12</f>
        <v>29.160858656258711</v>
      </c>
      <c r="P53">
        <f>+Calculos!DL12</f>
        <v>17.238684859049108</v>
      </c>
      <c r="Q53">
        <f>+Calculos!DR12</f>
        <v>1250.9803921568628</v>
      </c>
      <c r="R53"/>
      <c r="S53" s="37">
        <f>+Calculos!EF12</f>
        <v>0.18146929824561403</v>
      </c>
      <c r="T53">
        <f>+Calculos!EL12</f>
        <v>0.17478547854785478</v>
      </c>
    </row>
    <row r="54" spans="2:20" ht="15">
      <c r="B54" s="20" t="s">
        <v>215</v>
      </c>
      <c r="C54" s="2" t="s">
        <v>64</v>
      </c>
      <c r="D54" s="7">
        <f>+Calculos!F13</f>
        <v>2026.6094579029284</v>
      </c>
      <c r="E54" s="7">
        <f>+Calculos!J13</f>
        <v>157.4358784017198</v>
      </c>
      <c r="F54" s="8">
        <f>+Calculos!R13</f>
        <v>2.2423232036889669</v>
      </c>
      <c r="G54">
        <f>+Calculos!V13</f>
        <v>26.568265682656826</v>
      </c>
      <c r="H54" s="12">
        <f>+Calculos!AF13</f>
        <v>6.1493639355929188</v>
      </c>
      <c r="I54">
        <f>+Calculos!AP13</f>
        <v>18.727342535331974</v>
      </c>
      <c r="J54">
        <f>+Calculos!AZ13</f>
        <v>921.11031461687571</v>
      </c>
      <c r="K54">
        <f>+Calculos!BL13</f>
        <v>4.1691436450498376</v>
      </c>
      <c r="L54">
        <f>+Calculos!BP13</f>
        <v>81.039138095130895</v>
      </c>
      <c r="M54">
        <f>+Calculos!BT13</f>
        <v>7.7523535886332118</v>
      </c>
      <c r="N54" s="5">
        <f>+Calculos!CF13</f>
        <v>0</v>
      </c>
      <c r="O54" t="e">
        <f>+Calculos!DF13</f>
        <v>#VALUE!</v>
      </c>
      <c r="P54">
        <f>+Calculos!DL13</f>
        <v>14.189993696448999</v>
      </c>
      <c r="Q54">
        <f>+Calculos!DR13</f>
        <v>39.060568603213845</v>
      </c>
      <c r="R54"/>
      <c r="S54" s="37">
        <f>+Calculos!EF13</f>
        <v>0.19753886010362695</v>
      </c>
      <c r="T54">
        <f>+Calculos!EL13</f>
        <v>0.14761698550576968</v>
      </c>
    </row>
    <row r="55" spans="2:20" ht="15">
      <c r="B55" s="20" t="s">
        <v>216</v>
      </c>
      <c r="C55" s="2" t="s">
        <v>65</v>
      </c>
      <c r="D55" s="7">
        <f>+Calculos!F14</f>
        <v>1426.8332351159436</v>
      </c>
      <c r="E55" s="7">
        <f>+Calculos!J14</f>
        <v>56.102414155577947</v>
      </c>
      <c r="F55" s="8">
        <f>+Calculos!R14</f>
        <v>7.0414254501388651</v>
      </c>
      <c r="G55">
        <f>+Calculos!V14</f>
        <v>31.284916201117319</v>
      </c>
      <c r="H55" s="12">
        <f>+Calculos!AF14</f>
        <v>4.9350024073182475</v>
      </c>
      <c r="I55">
        <f>+Calculos!AP14</f>
        <v>15.227798127942586</v>
      </c>
      <c r="J55">
        <f>+Calculos!AZ14</f>
        <v>48.202278284690443</v>
      </c>
      <c r="K55">
        <f>+Calculos!BL14</f>
        <v>5.0377678017253675</v>
      </c>
      <c r="L55">
        <f>+Calculos!BP14</f>
        <v>34.11942738441271</v>
      </c>
      <c r="M55">
        <f>+Calculos!BT14</f>
        <v>5.3240046086415811</v>
      </c>
      <c r="N55" s="5">
        <f>+Calculos!CF14</f>
        <v>3.8476703239928758E-2</v>
      </c>
      <c r="O55">
        <f>+Calculos!DF14</f>
        <v>13.285401688027509</v>
      </c>
      <c r="P55">
        <f>+Calculos!DL14</f>
        <v>14.303104077906269</v>
      </c>
      <c r="Q55">
        <f>+Calculos!DR14</f>
        <v>40.916530278232408</v>
      </c>
      <c r="R55"/>
      <c r="S55" s="37">
        <f>+Calculos!EF14</f>
        <v>0.2294455066921606</v>
      </c>
      <c r="T55">
        <f>+Calculos!EL14</f>
        <v>0.14479638009049775</v>
      </c>
    </row>
    <row r="56" spans="2:20" ht="15">
      <c r="B56" s="20" t="s">
        <v>217</v>
      </c>
      <c r="C56" s="2" t="s">
        <v>67</v>
      </c>
      <c r="D56" s="7">
        <f>+Calculos!F15</f>
        <v>1646.496228467224</v>
      </c>
      <c r="E56" s="7">
        <f>+Calculos!J15</f>
        <v>67.804550194892144</v>
      </c>
      <c r="F56" s="8">
        <f>+Calculos!R15</f>
        <v>0.83195767110297125</v>
      </c>
      <c r="G56">
        <f>+Calculos!V15</f>
        <v>47.826086956521742</v>
      </c>
      <c r="H56" s="12">
        <f>+Calculos!AF15</f>
        <v>3.3685983472814356</v>
      </c>
      <c r="I56">
        <f>+Calculos!AP15</f>
        <v>0</v>
      </c>
      <c r="J56">
        <f>+Calculos!AZ15</f>
        <v>22.497522022742846</v>
      </c>
      <c r="K56">
        <f>+Calculos!BL15</f>
        <v>4.8704188662486434</v>
      </c>
      <c r="L56">
        <f>+Calculos!BP15</f>
        <v>37.091446170007465</v>
      </c>
      <c r="M56">
        <f>+Calculos!BT15</f>
        <v>6.6903262717863932</v>
      </c>
      <c r="N56" s="5">
        <f>+Calculos!CF15</f>
        <v>3.0569751664757196E-2</v>
      </c>
      <c r="O56">
        <f>+Calculos!DF15</f>
        <v>39.637656620386046</v>
      </c>
      <c r="P56">
        <f>+Calculos!DL15</f>
        <v>7.0919046914311084</v>
      </c>
      <c r="Q56">
        <f>+Calculos!DR15</f>
        <v>18.377635197066912</v>
      </c>
      <c r="R56"/>
      <c r="S56" s="37">
        <f>+Calculos!EF15</f>
        <v>0.36755141501142558</v>
      </c>
      <c r="T56">
        <f>+Calculos!EL15</f>
        <v>0.48969555035128803</v>
      </c>
    </row>
    <row r="57" spans="2:20" ht="15">
      <c r="B57" s="20" t="s">
        <v>218</v>
      </c>
      <c r="C57" s="2" t="s">
        <v>69</v>
      </c>
      <c r="D57" s="7">
        <f>+Calculos!F16</f>
        <v>1103.4453202327397</v>
      </c>
      <c r="E57" s="7">
        <f>+Calculos!J16</f>
        <v>71.67206674242702</v>
      </c>
      <c r="F57" s="8">
        <f>+Calculos!R16</f>
        <v>2.1428312637389668</v>
      </c>
      <c r="G57">
        <f>+Calculos!V16</f>
        <v>32.142857142857146</v>
      </c>
      <c r="H57" s="12">
        <f>+Calculos!AF16</f>
        <v>5.4425592804578899</v>
      </c>
      <c r="I57">
        <f>+Calculos!AP16</f>
        <v>20.018555227035087</v>
      </c>
      <c r="J57">
        <f>+Calculos!AZ16</f>
        <v>96.624772905703153</v>
      </c>
      <c r="K57">
        <f>+Calculos!BL16</f>
        <v>4.9341509362410427</v>
      </c>
      <c r="L57">
        <f>+Calculos!BP16</f>
        <v>38.740133636543959</v>
      </c>
      <c r="M57">
        <f>+Calculos!BT16</f>
        <v>7.6408851641218432</v>
      </c>
      <c r="N57" s="5">
        <f>+Calculos!CF16</f>
        <v>5.1476914252939487E-2</v>
      </c>
      <c r="O57">
        <f>+Calculos!DF16</f>
        <v>5.3243149497051681</v>
      </c>
      <c r="P57">
        <f>+Calculos!DL16</f>
        <v>4.4011698409301658</v>
      </c>
      <c r="Q57">
        <f>+Calculos!DR16</f>
        <v>15.020482476103778</v>
      </c>
      <c r="R57"/>
      <c r="S57" s="37">
        <f>+Calculos!EF16</f>
        <v>0.22818086225026288</v>
      </c>
      <c r="T57">
        <f>+Calculos!EL16</f>
        <v>0.15249472944483486</v>
      </c>
    </row>
    <row r="58" spans="2:20" ht="15">
      <c r="B58" s="20" t="s">
        <v>219</v>
      </c>
      <c r="C58" s="2" t="s">
        <v>70</v>
      </c>
      <c r="D58" s="7">
        <f>+Calculos!F17</f>
        <v>1119.536381221239</v>
      </c>
      <c r="E58" s="7">
        <f>+Calculos!J17</f>
        <v>37.603983897615294</v>
      </c>
      <c r="F58" s="8">
        <f>+Calculos!R17</f>
        <v>1.1960107133011411</v>
      </c>
      <c r="G58">
        <f>+Calculos!V17</f>
        <v>5.5555555555555554</v>
      </c>
      <c r="H58" s="12">
        <f>+Calculos!AF17</f>
        <v>4.9330735876327525</v>
      </c>
      <c r="I58">
        <f>+Calculos!AP17</f>
        <v>2.4271982122876099</v>
      </c>
      <c r="J58">
        <f>+Calculos!AZ17</f>
        <v>123.2594570413882</v>
      </c>
      <c r="K58">
        <f>+Calculos!BL17</f>
        <v>2.321667855231627</v>
      </c>
      <c r="L58">
        <f>+Calculos!BP17</f>
        <v>33.277239258319987</v>
      </c>
      <c r="M58">
        <f>+Calculos!BT17</f>
        <v>3.5528553542180958</v>
      </c>
      <c r="N58" s="5">
        <f>+Calculos!CF17</f>
        <v>4.430060892802383E-2</v>
      </c>
      <c r="O58">
        <f>+Calculos!DF17</f>
        <v>30.428881650380021</v>
      </c>
      <c r="P58">
        <f>+Calculos!DL17</f>
        <v>8.6251067463706228</v>
      </c>
      <c r="Q58">
        <f>+Calculos!DR17</f>
        <v>28.184281842818429</v>
      </c>
      <c r="R58"/>
      <c r="S58" s="37">
        <f>+Calculos!EF17</f>
        <v>0.21208907741251326</v>
      </c>
      <c r="T58">
        <f>+Calculos!EL17</f>
        <v>0.10584810796507012</v>
      </c>
    </row>
    <row r="59" spans="2:20" ht="15">
      <c r="B59" s="20" t="s">
        <v>220</v>
      </c>
      <c r="C59" s="2" t="s">
        <v>71</v>
      </c>
      <c r="D59" s="7">
        <f>+Calculos!F18</f>
        <v>1168.3705281267755</v>
      </c>
      <c r="E59" s="7">
        <f>+Calculos!J18</f>
        <v>154.50350083116123</v>
      </c>
      <c r="F59" s="8">
        <f>+Calculos!R18</f>
        <v>3.6871603418832031</v>
      </c>
      <c r="G59">
        <f>+Calculos!V18</f>
        <v>38.115631691648822</v>
      </c>
      <c r="H59" s="12">
        <f>+Calculos!AF18</f>
        <v>4.4552671522325475</v>
      </c>
      <c r="I59">
        <f>+Calculos!AP18</f>
        <v>14.455199541016158</v>
      </c>
      <c r="J59">
        <f>+Calculos!AZ18</f>
        <v>74.865940782597363</v>
      </c>
      <c r="K59">
        <f>+Calculos!BL18</f>
        <v>2.9089015845998976</v>
      </c>
      <c r="L59">
        <f>+Calculos!BP18</f>
        <v>27.494223310582363</v>
      </c>
      <c r="M59">
        <f>+Calculos!BT18</f>
        <v>2.4240846538332481</v>
      </c>
      <c r="N59" s="5">
        <f>+Calculos!CF18</f>
        <v>4.5091179697269598E-2</v>
      </c>
      <c r="O59">
        <f>+Calculos!DF18</f>
        <v>18.952879581151834</v>
      </c>
      <c r="P59">
        <f>+Calculos!DL18</f>
        <v>20.32525410476935</v>
      </c>
      <c r="Q59">
        <f>+Calculos!DR18</f>
        <v>52.355712603062429</v>
      </c>
      <c r="R59"/>
      <c r="S59" s="37">
        <f>+Calculos!EF18</f>
        <v>0.21833108178322769</v>
      </c>
      <c r="T59">
        <f>+Calculos!EL18</f>
        <v>0.1197696955877323</v>
      </c>
    </row>
    <row r="60" spans="2:20" ht="15">
      <c r="B60" s="20" t="s">
        <v>221</v>
      </c>
      <c r="C60" s="2" t="s">
        <v>72</v>
      </c>
      <c r="D60" s="7">
        <f>+Calculos!F19</f>
        <v>1449.1487387664993</v>
      </c>
      <c r="E60" s="7">
        <f>+Calculos!J19</f>
        <v>32.035758742335318</v>
      </c>
      <c r="F60" s="8">
        <f>+Calculos!R19</f>
        <v>1.0770850516299817</v>
      </c>
      <c r="G60">
        <f>+Calculos!V19</f>
        <v>50</v>
      </c>
      <c r="H60" s="12">
        <f>+Calculos!AF19</f>
        <v>1.9847778336025377</v>
      </c>
      <c r="I60">
        <f>+Calculos!AP19</f>
        <v>2.7679280656412937</v>
      </c>
      <c r="J60">
        <f>+Calculos!AZ19</f>
        <v>98.730790654439872</v>
      </c>
      <c r="K60">
        <f>+Calculos!BL19</f>
        <v>2.406893970122864</v>
      </c>
      <c r="L60">
        <f>+Calculos!BP19</f>
        <v>23.509336853175075</v>
      </c>
      <c r="M60">
        <f>+Calculos!BT19</f>
        <v>3.1229449262344158</v>
      </c>
      <c r="N60" s="5">
        <f>+Calculos!CF19</f>
        <v>1.6994577318004613E-2</v>
      </c>
      <c r="O60">
        <f>+Calculos!DF19</f>
        <v>15.426641501937022</v>
      </c>
      <c r="P60">
        <f>+Calculos!DL19</f>
        <v>10.969485392189839</v>
      </c>
      <c r="Q60">
        <f>+Calculos!DR19</f>
        <v>25.64676616915423</v>
      </c>
      <c r="R60"/>
      <c r="S60" s="37">
        <f>+Calculos!EF19</f>
        <v>0.30695644097705954</v>
      </c>
      <c r="T60">
        <f>+Calculos!EL19</f>
        <v>0.13574567708547255</v>
      </c>
    </row>
    <row r="61" spans="2:20" ht="15">
      <c r="B61" s="20" t="s">
        <v>223</v>
      </c>
      <c r="C61" s="2" t="s">
        <v>73</v>
      </c>
      <c r="D61" s="7">
        <f>+Calculos!F20</f>
        <v>877.41718915139518</v>
      </c>
      <c r="E61" s="7">
        <f>+Calculos!J20</f>
        <v>45.422181428200034</v>
      </c>
      <c r="F61" s="8">
        <f>+Calculos!R20</f>
        <v>4.6452013809833126</v>
      </c>
      <c r="G61">
        <f>+Calculos!V20</f>
        <v>35.168195718654431</v>
      </c>
      <c r="H61" s="12">
        <f>+Calculos!AF20</f>
        <v>7.4667865348117077</v>
      </c>
      <c r="I61">
        <f>+Calculos!AP20</f>
        <v>11.174776907082498</v>
      </c>
      <c r="J61">
        <f>+Calculos!AZ20</f>
        <v>106.18229194455252</v>
      </c>
      <c r="K61">
        <f>+Calculos!BL20</f>
        <v>3.0237631630929109</v>
      </c>
      <c r="L61">
        <f>+Calculos!BP20</f>
        <v>36.000310702620673</v>
      </c>
      <c r="M61">
        <f>+Calculos!BT20</f>
        <v>7.7566098531513807</v>
      </c>
      <c r="N61" s="5">
        <f>+Calculos!CF20</f>
        <v>9.7754969533513134E-2</v>
      </c>
      <c r="O61">
        <f>+Calculos!DF20</f>
        <v>31.787887568820633</v>
      </c>
      <c r="P61">
        <f>+Calculos!DL20</f>
        <v>10.952857395091518</v>
      </c>
      <c r="Q61">
        <f>+Calculos!DR20</f>
        <v>20.29598308668076</v>
      </c>
      <c r="R61"/>
      <c r="S61" s="37">
        <f>+Calculos!EF20</f>
        <v>0.38278234603121331</v>
      </c>
      <c r="T61">
        <f>+Calculos!EL20</f>
        <v>0.35529595015576326</v>
      </c>
    </row>
    <row r="62" spans="2:20" ht="15">
      <c r="B62" s="20" t="s">
        <v>224</v>
      </c>
      <c r="C62" s="2" t="s">
        <v>74</v>
      </c>
      <c r="D62" s="7">
        <f>+Calculos!F21</f>
        <v>2751.3545298240056</v>
      </c>
      <c r="E62" s="7">
        <f>+Calculos!J21</f>
        <v>91.283159253221541</v>
      </c>
      <c r="F62" s="8">
        <f>+Calculos!R21</f>
        <v>3.3203458619820769</v>
      </c>
      <c r="G62">
        <f>+Calculos!V21</f>
        <v>31.521739130434781</v>
      </c>
      <c r="H62" s="12">
        <f>+Calculos!AF21</f>
        <v>0</v>
      </c>
      <c r="I62">
        <f>+Calculos!AP21</f>
        <v>20.132890782177036</v>
      </c>
      <c r="J62">
        <f>+Calculos!AZ21</f>
        <v>114.57828418966723</v>
      </c>
      <c r="K62">
        <f>+Calculos!BL21</f>
        <v>4.6379434262606791</v>
      </c>
      <c r="L62">
        <f>+Calculos!BP21</f>
        <v>62.506828449376869</v>
      </c>
      <c r="M62">
        <f>+Calculos!BT21</f>
        <v>11.436746857938266</v>
      </c>
      <c r="N62" s="5">
        <f>+Calculos!CF21</f>
        <v>1.491943639182903E-2</v>
      </c>
      <c r="O62">
        <f>+Calculos!DF21</f>
        <v>18.582122413033904</v>
      </c>
      <c r="P62">
        <f>+Calculos!DL21</f>
        <v>4.6547985274093495</v>
      </c>
      <c r="Q62">
        <f>+Calculos!DR21</f>
        <v>15.813953488372093</v>
      </c>
      <c r="R62"/>
      <c r="S62" s="37">
        <f>+Calculos!EF21</f>
        <v>0.43500797448165868</v>
      </c>
      <c r="T62">
        <f>+Calculos!EL21</f>
        <v>0.29430806582141894</v>
      </c>
    </row>
    <row r="63" spans="2:20" ht="15">
      <c r="B63" s="20" t="s">
        <v>225</v>
      </c>
      <c r="C63" s="2" t="s">
        <v>75</v>
      </c>
      <c r="D63" s="7">
        <f>+Calculos!F22</f>
        <v>601.14805041884722</v>
      </c>
      <c r="E63" s="7">
        <f>+Calculos!J22</f>
        <v>101.23196639098715</v>
      </c>
      <c r="F63" s="8">
        <f>+Calculos!R22</f>
        <v>6.493497844158715</v>
      </c>
      <c r="G63">
        <f>+Calculos!V22</f>
        <v>39.534883720930232</v>
      </c>
      <c r="H63" s="12">
        <f>+Calculos!AF22</f>
        <v>18.003046669436365</v>
      </c>
      <c r="I63">
        <f>+Calculos!AP22</f>
        <v>17.89874405761697</v>
      </c>
      <c r="J63">
        <f>+Calculos!AZ22</f>
        <v>95.737468215160547</v>
      </c>
      <c r="K63">
        <f>+Calculos!BL22</f>
        <v>4.4954985074944949</v>
      </c>
      <c r="L63">
        <f>+Calculos!BP22</f>
        <v>54.94498175826606</v>
      </c>
      <c r="M63">
        <f>+Calculos!BT22</f>
        <v>9.4072468767940354</v>
      </c>
      <c r="N63" s="5">
        <f>+Calculos!CF22</f>
        <v>0.25054680664916884</v>
      </c>
      <c r="O63">
        <f>+Calculos!DF22</f>
        <v>5.8295964125560538</v>
      </c>
      <c r="P63">
        <f>+Calculos!DL22</f>
        <v>45.986394557823132</v>
      </c>
      <c r="Q63">
        <f>+Calculos!DR22</f>
        <v>54.450261780104711</v>
      </c>
      <c r="R63"/>
      <c r="S63" s="37">
        <f>+Calculos!EF22</f>
        <v>0.31496881496881496</v>
      </c>
      <c r="T63">
        <f>+Calculos!EL22</f>
        <v>0.11373873873873874</v>
      </c>
    </row>
    <row r="64" spans="2:20" ht="15">
      <c r="B64" s="20" t="s">
        <v>226</v>
      </c>
      <c r="C64" s="2" t="s">
        <v>76</v>
      </c>
      <c r="D64" s="7">
        <f>+Calculos!F23</f>
        <v>1421.7360058832105</v>
      </c>
      <c r="E64" s="7">
        <f>+Calculos!J23</f>
        <v>78.925496286193379</v>
      </c>
      <c r="F64" s="8">
        <f>+Calculos!R23</f>
        <v>3.7099171870689838</v>
      </c>
      <c r="G64">
        <f>+Calculos!V23</f>
        <v>40.575079872204476</v>
      </c>
      <c r="H64" s="12">
        <f>+Calculos!AF23</f>
        <v>2.4130190796857462</v>
      </c>
      <c r="I64">
        <f>+Calculos!AP23</f>
        <v>13.323788607323017</v>
      </c>
      <c r="J64">
        <f>+Calculos!AZ23</f>
        <v>101.00548728665234</v>
      </c>
      <c r="K64">
        <f>+Calculos!BL23</f>
        <v>2.5331154986976396</v>
      </c>
      <c r="L64">
        <f>+Calculos!BP23</f>
        <v>25.590450274244656</v>
      </c>
      <c r="M64">
        <f>+Calculos!BT23</f>
        <v>7.9583707400028203</v>
      </c>
      <c r="N64" s="5">
        <f>+Calculos!CF23</f>
        <v>5.3756817363860357E-2</v>
      </c>
      <c r="O64">
        <f>+Calculos!DF23</f>
        <v>4.8221688850098188</v>
      </c>
      <c r="P64">
        <f>+Calculos!DL23</f>
        <v>9.1335647255431294</v>
      </c>
      <c r="Q64">
        <f>+Calculos!DR23</f>
        <v>22.833843017329254</v>
      </c>
      <c r="R64"/>
      <c r="S64" s="37">
        <f>+Calculos!EF23</f>
        <v>0.18833943833943834</v>
      </c>
      <c r="T64">
        <f>+Calculos!EL23</f>
        <v>0.14439503861455652</v>
      </c>
    </row>
    <row r="65" spans="2:39" ht="15">
      <c r="B65" s="20" t="s">
        <v>227</v>
      </c>
      <c r="C65" s="2" t="s">
        <v>77</v>
      </c>
      <c r="D65" s="7">
        <f>+Calculos!F24</f>
        <v>1022.1498069480249</v>
      </c>
      <c r="E65" s="7">
        <f>+Calculos!J24</f>
        <v>67.081324917879954</v>
      </c>
      <c r="F65" s="8">
        <f>+Calculos!R24</f>
        <v>3.1358136180759133</v>
      </c>
      <c r="G65">
        <f>+Calculos!V24</f>
        <v>30.555555555555557</v>
      </c>
      <c r="H65" s="12">
        <f>+Calculos!AF24</f>
        <v>6.7738372806479328</v>
      </c>
      <c r="I65">
        <f>+Calculos!AP24</f>
        <v>7.7266447549390511</v>
      </c>
      <c r="J65">
        <f>+Calculos!AZ24</f>
        <v>180.34691280278196</v>
      </c>
      <c r="K65">
        <f>+Calculos!BL24</f>
        <v>3.3615921985773793</v>
      </c>
      <c r="L65">
        <f>+Calculos!BP24</f>
        <v>38.38235868524918</v>
      </c>
      <c r="M65">
        <f>+Calculos!BT24</f>
        <v>4.641004154752352</v>
      </c>
      <c r="N65" s="5">
        <f>+Calculos!CF24</f>
        <v>4.1924946376212684E-2</v>
      </c>
      <c r="O65">
        <f>+Calculos!DF24</f>
        <v>7.1213640922768304</v>
      </c>
      <c r="P65">
        <f>+Calculos!DL24</f>
        <v>1.9736842105263157</v>
      </c>
      <c r="Q65">
        <f>+Calculos!DR24</f>
        <v>36.233951497860197</v>
      </c>
      <c r="R65"/>
      <c r="S65" s="37">
        <f>+Calculos!EF24</f>
        <v>0.13558515699333967</v>
      </c>
      <c r="T65">
        <f>+Calculos!EL24</f>
        <v>0.12975187798770771</v>
      </c>
    </row>
    <row r="66" spans="2:39" ht="15">
      <c r="B66" s="20" t="s">
        <v>228</v>
      </c>
      <c r="C66" s="2" t="s">
        <v>78</v>
      </c>
      <c r="D66" s="7">
        <f>+Calculos!F25</f>
        <v>1151.5620024920827</v>
      </c>
      <c r="E66" s="7">
        <f>+Calculos!J25</f>
        <v>37.592771580334386</v>
      </c>
      <c r="F66" s="8">
        <f>+Calculos!R25</f>
        <v>1.6635413020364893</v>
      </c>
      <c r="G66">
        <f>+Calculos!V25</f>
        <v>40</v>
      </c>
      <c r="H66" s="12">
        <f>+Calculos!AF25</f>
        <v>3.0308180376161338</v>
      </c>
      <c r="I66">
        <f>+Calculos!AP25</f>
        <v>0.7339152803102158</v>
      </c>
      <c r="J66">
        <f>+Calculos!AZ25</f>
        <v>98.540358302984984</v>
      </c>
      <c r="K66">
        <f>+Calculos!BL25</f>
        <v>1.5330674744257844</v>
      </c>
      <c r="L66">
        <f>+Calculos!BP25</f>
        <v>24.578007276166563</v>
      </c>
      <c r="M66">
        <f>+Calculos!BT25</f>
        <v>2.3811473538953667</v>
      </c>
      <c r="N66" s="5">
        <f>+Calculos!CF25</f>
        <v>4.8945676566322302E-2</v>
      </c>
      <c r="O66">
        <f>+Calculos!DF25</f>
        <v>89.212373277878868</v>
      </c>
      <c r="P66">
        <f>+Calculos!DL25</f>
        <v>4.5209580838323351</v>
      </c>
      <c r="Q66">
        <f>+Calculos!DR25</f>
        <v>15.222222222222221</v>
      </c>
      <c r="R66"/>
      <c r="S66" s="37">
        <f>+Calculos!EF25</f>
        <v>0.43208245243128962</v>
      </c>
      <c r="T66">
        <f>+Calculos!EL25</f>
        <v>0.30509423399888042</v>
      </c>
    </row>
    <row r="67" spans="2:39" ht="15">
      <c r="B67" s="20" t="s">
        <v>229</v>
      </c>
      <c r="C67" s="2" t="s">
        <v>79</v>
      </c>
      <c r="D67" s="7">
        <f>+Calculos!F26</f>
        <v>1858.8597595607293</v>
      </c>
      <c r="E67" s="7">
        <f>+Calculos!J26</f>
        <v>82.960391427183112</v>
      </c>
      <c r="F67" s="8">
        <f>+Calculos!R26</f>
        <v>2.0258947845465962</v>
      </c>
      <c r="G67">
        <f>+Calculos!V26</f>
        <v>31.03448275862069</v>
      </c>
      <c r="H67" s="12">
        <f>+Calculos!AF26</f>
        <v>2.2614571413002018</v>
      </c>
      <c r="I67">
        <f>+Calculos!AP26</f>
        <v>11.952779228824918</v>
      </c>
      <c r="J67">
        <f>+Calculos!AZ26</f>
        <v>43.961916824661138</v>
      </c>
      <c r="K67">
        <f>+Calculos!BL26</f>
        <v>4.4063211563888469</v>
      </c>
      <c r="L67">
        <f>+Calculos!BP26</f>
        <v>51.559022266710869</v>
      </c>
      <c r="M67">
        <f>+Calculos!BT26</f>
        <v>4.2037316779341873</v>
      </c>
      <c r="N67" s="5">
        <f>+Calculos!CF26</f>
        <v>4.105607000509455E-2</v>
      </c>
      <c r="O67">
        <f>+Calculos!DF26</f>
        <v>41.759156492785792</v>
      </c>
      <c r="P67">
        <f>+Calculos!DL26</f>
        <v>7.4875712380259491</v>
      </c>
      <c r="Q67">
        <f>+Calculos!DR26</f>
        <v>36.382978723404257</v>
      </c>
      <c r="R67"/>
      <c r="S67" s="37">
        <f>+Calculos!EF26</f>
        <v>0.22000738279808046</v>
      </c>
      <c r="T67">
        <f>+Calculos!EL26</f>
        <v>0.24638280281107897</v>
      </c>
    </row>
    <row r="68" spans="2:39" ht="15">
      <c r="B68" s="20" t="s">
        <v>230</v>
      </c>
      <c r="C68" s="2" t="s">
        <v>80</v>
      </c>
      <c r="D68" s="7">
        <f>+Calculos!F27</f>
        <v>1676.1476019121012</v>
      </c>
      <c r="E68" s="7">
        <f>+Calculos!J27</f>
        <v>91.314518577046584</v>
      </c>
      <c r="F68" s="8">
        <f>+Calculos!R27</f>
        <v>2.7453183824165759</v>
      </c>
      <c r="G68">
        <f>+Calculos!V27</f>
        <v>0</v>
      </c>
      <c r="H68" s="12">
        <f>+Calculos!AF27</f>
        <v>5.6155676012946998</v>
      </c>
      <c r="I68">
        <f>+Calculos!AP27</f>
        <v>2.549224212243963</v>
      </c>
      <c r="J68">
        <f>+Calculos!AZ27</f>
        <v>80.071786153816788</v>
      </c>
      <c r="K68">
        <f>+Calculos!BL27</f>
        <v>4.5755306373609592</v>
      </c>
      <c r="L68">
        <f>+Calculos!BP27</f>
        <v>63.142322795581244</v>
      </c>
      <c r="M68">
        <f>+Calculos!BT27</f>
        <v>8.4320493174223401</v>
      </c>
      <c r="N68" s="5">
        <f>+Calculos!CF27</f>
        <v>5.5832100094174629E-2</v>
      </c>
      <c r="O68">
        <f>+Calculos!DF27</f>
        <v>6.4698075646980753</v>
      </c>
      <c r="P68">
        <f>+Calculos!DL27</f>
        <v>10.32258064516129</v>
      </c>
      <c r="Q68">
        <f>+Calculos!DR27</f>
        <v>44.325481798715202</v>
      </c>
      <c r="R68"/>
      <c r="S68" s="37">
        <f>+Calculos!EF27</f>
        <v>7.0646766169154232E-2</v>
      </c>
      <c r="T68">
        <f>+Calculos!EL27</f>
        <v>4.5954692556634306E-2</v>
      </c>
    </row>
    <row r="69" spans="2:39" ht="15">
      <c r="B69" s="20" t="s">
        <v>231</v>
      </c>
      <c r="C69" s="2" t="s">
        <v>81</v>
      </c>
      <c r="D69" s="7">
        <f>+Calculos!F28</f>
        <v>650.28042587374955</v>
      </c>
      <c r="E69" s="7">
        <f>+Calculos!J28</f>
        <v>59.819494674818735</v>
      </c>
      <c r="F69" s="8">
        <f>+Calculos!R28</f>
        <v>7.1842040173189163</v>
      </c>
      <c r="G69">
        <f>+Calculos!V28</f>
        <v>20.967741935483872</v>
      </c>
      <c r="H69" s="12">
        <f>+Calculos!AF28</f>
        <v>12.738853503184714</v>
      </c>
      <c r="I69">
        <f>+Calculos!AP28</f>
        <v>14.881565464446327</v>
      </c>
      <c r="J69">
        <f>+Calculos!AZ28</f>
        <v>115.68034631968622</v>
      </c>
      <c r="K69">
        <f>+Calculos!BL28</f>
        <v>2.8223658639467173</v>
      </c>
      <c r="L69">
        <f>+Calculos!BP28</f>
        <v>44.461425882693085</v>
      </c>
      <c r="M69">
        <f>+Calculos!BT28</f>
        <v>3.2988691916260335</v>
      </c>
      <c r="N69" s="5">
        <f>+Calculos!CF28</f>
        <v>4.8154524911223504E-2</v>
      </c>
      <c r="O69">
        <f>+Calculos!DF28</f>
        <v>14.474929044465469</v>
      </c>
      <c r="P69">
        <f>+Calculos!DL28</f>
        <v>29.267764298093589</v>
      </c>
      <c r="Q69">
        <f>+Calculos!DR28</f>
        <v>78.834355828220865</v>
      </c>
      <c r="R69"/>
      <c r="S69" s="37">
        <f>+Calculos!EF28</f>
        <v>0.26482440990213013</v>
      </c>
      <c r="T69">
        <f>+Calculos!EL28</f>
        <v>0.2769416014449127</v>
      </c>
    </row>
    <row r="70" spans="2:39" ht="15">
      <c r="B70" s="20" t="s">
        <v>232</v>
      </c>
      <c r="C70" s="2" t="s">
        <v>82</v>
      </c>
      <c r="D70" s="7">
        <f>+Calculos!F29</f>
        <v>1190.7631980591955</v>
      </c>
      <c r="E70" s="7">
        <f>+Calculos!J29</f>
        <v>73.579843949217121</v>
      </c>
      <c r="F70" s="8">
        <f>+Calculos!R29</f>
        <v>2.6025025191041427</v>
      </c>
      <c r="G70">
        <f>+Calculos!V29</f>
        <v>35.833333333333336</v>
      </c>
      <c r="H70" s="12">
        <f>+Calculos!AF29</f>
        <v>6.5283415174136419</v>
      </c>
      <c r="I70">
        <f>+Calculos!AP29</f>
        <v>0.20279240408603708</v>
      </c>
      <c r="J70">
        <f>+Calculos!AZ29</f>
        <v>21.63118976917729</v>
      </c>
      <c r="K70">
        <f>+Calculos!BL29</f>
        <v>6.0499733885667739</v>
      </c>
      <c r="L70">
        <f>+Calculos!BP29</f>
        <v>41.741436507709302</v>
      </c>
      <c r="M70">
        <f>+Calculos!BT29</f>
        <v>4.4614328898928166</v>
      </c>
      <c r="N70" s="5">
        <f>+Calculos!CF29</f>
        <v>0.12961316821971555</v>
      </c>
      <c r="O70">
        <f>+Calculos!DF29</f>
        <v>58.596491228070178</v>
      </c>
      <c r="P70">
        <f>+Calculos!DL29</f>
        <v>21.777153119387833</v>
      </c>
      <c r="Q70">
        <f>+Calculos!DR29</f>
        <v>31.50984682713348</v>
      </c>
      <c r="R70"/>
      <c r="S70" s="37">
        <f>+Calculos!EF29</f>
        <v>0.1238242097147263</v>
      </c>
      <c r="T70">
        <f>+Calculos!EL29</f>
        <v>8.911330595938298E-2</v>
      </c>
    </row>
    <row r="71" spans="2:39" ht="15">
      <c r="B71" s="20" t="s">
        <v>233</v>
      </c>
      <c r="C71" s="2" t="s">
        <v>83</v>
      </c>
      <c r="D71" s="7">
        <f>+Calculos!F30</f>
        <v>1078.04265456128</v>
      </c>
      <c r="E71" s="7">
        <f>+Calculos!J30</f>
        <v>71.323263304467986</v>
      </c>
      <c r="F71" s="8">
        <f>+Calculos!R30</f>
        <v>3.3189691115990918</v>
      </c>
      <c r="G71">
        <f>+Calculos!V30</f>
        <v>14.285714285714286</v>
      </c>
      <c r="H71" s="12">
        <f>+Calculos!AF30</f>
        <v>2.5655827079725482</v>
      </c>
      <c r="I71">
        <f>+Calculos!AP30</f>
        <v>0</v>
      </c>
      <c r="J71">
        <f>+Calculos!AZ30</f>
        <v>29.663286434916888</v>
      </c>
      <c r="K71">
        <f>+Calculos!BL30</f>
        <v>3.0769609472116586</v>
      </c>
      <c r="L71">
        <f>+Calculos!BP30</f>
        <v>42.800872501663292</v>
      </c>
      <c r="M71">
        <f>+Calculos!BT30</f>
        <v>8.8160117026850884</v>
      </c>
      <c r="N71" s="5">
        <f>+Calculos!CF30</f>
        <v>0.18078805874327902</v>
      </c>
      <c r="O71">
        <f>+Calculos!DF30</f>
        <v>33.18681318681319</v>
      </c>
      <c r="P71">
        <f>+Calculos!DL30</f>
        <v>99.10267308963823</v>
      </c>
      <c r="Q71">
        <f>+Calculos!DR30</f>
        <v>69.498464687819862</v>
      </c>
      <c r="R71"/>
      <c r="S71" s="37">
        <f>+Calculos!EF30</f>
        <v>0.178477344573235</v>
      </c>
      <c r="T71">
        <f>+Calculos!EL30</f>
        <v>0.11914182713444121</v>
      </c>
    </row>
    <row r="72" spans="2:39" ht="15">
      <c r="B72" s="20" t="s">
        <v>234</v>
      </c>
      <c r="C72" s="2" t="s">
        <v>84</v>
      </c>
      <c r="D72" s="7">
        <f>+Calculos!F31</f>
        <v>2124.0176233067141</v>
      </c>
      <c r="E72" s="7">
        <f>+Calculos!J31</f>
        <v>96.081970508556736</v>
      </c>
      <c r="F72" s="8">
        <f>+Calculos!R31</f>
        <v>2.2886750804861329</v>
      </c>
      <c r="G72">
        <f>+Calculos!V31</f>
        <v>8.4745762711864412</v>
      </c>
      <c r="H72" s="12">
        <f>+Calculos!AF31</f>
        <v>2.8534370946822305</v>
      </c>
      <c r="I72">
        <f>+Calculos!AP31</f>
        <v>26.997889375364199</v>
      </c>
      <c r="J72">
        <f>+Calculos!AZ31</f>
        <v>243.57436458432974</v>
      </c>
      <c r="K72">
        <f>+Calculos!BL31</f>
        <v>4.4925844172505576</v>
      </c>
      <c r="L72">
        <f>+Calculos!BP31</f>
        <v>54.631521828641219</v>
      </c>
      <c r="M72">
        <f>+Calculos!BT31</f>
        <v>8.2646600128665906</v>
      </c>
      <c r="N72" s="5">
        <f>+Calculos!CF31</f>
        <v>4.1965836856428435E-2</v>
      </c>
      <c r="O72">
        <f>+Calculos!DF31</f>
        <v>21.569171056279458</v>
      </c>
      <c r="P72">
        <f>+Calculos!DL31</f>
        <v>8.0199518018270464</v>
      </c>
      <c r="Q72">
        <f>+Calculos!DR31</f>
        <v>21.05263157894737</v>
      </c>
      <c r="R72"/>
      <c r="S72" s="37">
        <f>+Calculos!EF31</f>
        <v>0.24961479198767333</v>
      </c>
      <c r="T72">
        <f>+Calculos!EL31</f>
        <v>0.24961479198767333</v>
      </c>
    </row>
    <row r="73" spans="2:39" ht="15">
      <c r="B73" s="20" t="s">
        <v>235</v>
      </c>
      <c r="C73" s="2" t="s">
        <v>85</v>
      </c>
      <c r="D73" s="7">
        <f>+Calculos!F32</f>
        <v>1293.7087044198931</v>
      </c>
      <c r="E73" s="7">
        <f>+Calculos!J32</f>
        <v>53.75821450783755</v>
      </c>
      <c r="F73" s="8">
        <f>+Calculos!R32</f>
        <v>4.6820749757224416</v>
      </c>
      <c r="G73">
        <f>+Calculos!V32</f>
        <v>32.231404958677686</v>
      </c>
      <c r="H73" s="12">
        <f>+Calculos!AF32</f>
        <v>3.1556879620434732</v>
      </c>
      <c r="I73">
        <f>+Calculos!AP32</f>
        <v>0</v>
      </c>
      <c r="J73">
        <f>+Calculos!AZ32</f>
        <v>75.798225978921238</v>
      </c>
      <c r="K73">
        <f>+Calculos!BL32</f>
        <v>3.1404161422528576</v>
      </c>
      <c r="L73">
        <f>+Calculos!BP32</f>
        <v>29.548460974833706</v>
      </c>
      <c r="M73">
        <f>+Calculos!BT32</f>
        <v>3.2831623305370781</v>
      </c>
      <c r="N73" s="5">
        <f>+Calculos!CF32</f>
        <v>3.6684731474163561E-2</v>
      </c>
      <c r="O73">
        <f>+Calculos!DF32</f>
        <v>20.138688240392948</v>
      </c>
      <c r="P73">
        <f>+Calculos!DL32</f>
        <v>4.5290157458409839</v>
      </c>
      <c r="Q73">
        <f>+Calculos!DR32</f>
        <v>7.2368421052631575</v>
      </c>
      <c r="R73"/>
      <c r="S73" s="37">
        <f>+Calculos!EF32</f>
        <v>0.17972847886454799</v>
      </c>
      <c r="T73">
        <f>+Calculos!EL32</f>
        <v>0.18006182380216385</v>
      </c>
    </row>
    <row r="74" spans="2:39" ht="15">
      <c r="B74" s="20" t="s">
        <v>236</v>
      </c>
      <c r="C74" s="2" t="s">
        <v>86</v>
      </c>
      <c r="D74" s="7">
        <f>+Calculos!F33</f>
        <v>621.75340488918073</v>
      </c>
      <c r="E74" s="7">
        <f>+Calculos!J33</f>
        <v>40.456013841985481</v>
      </c>
      <c r="F74" s="8">
        <f>+Calculos!R33</f>
        <v>1.2692082773956228</v>
      </c>
      <c r="G74">
        <f>+Calculos!V33</f>
        <v>33.333333333333336</v>
      </c>
      <c r="H74" s="12">
        <f>+Calculos!AF33</f>
        <v>7.782597601428936</v>
      </c>
      <c r="I74">
        <f>+Calculos!AP33</f>
        <v>12.374780704607323</v>
      </c>
      <c r="J74">
        <f>+Calculos!AZ33</f>
        <v>88.844579417693595</v>
      </c>
      <c r="K74">
        <f>+Calculos!BL33</f>
        <v>2.6177420721284719</v>
      </c>
      <c r="L74">
        <f>+Calculos!BP33</f>
        <v>35.696482801751891</v>
      </c>
      <c r="M74">
        <f>+Calculos!BT33</f>
        <v>3.6489737975124155</v>
      </c>
      <c r="N74" s="5">
        <f>+Calculos!CF33</f>
        <v>0.15022965042102576</v>
      </c>
      <c r="O74">
        <f>+Calculos!DF33</f>
        <v>3.357112882920688</v>
      </c>
      <c r="P74">
        <f>+Calculos!DL33</f>
        <v>16.157730223611445</v>
      </c>
      <c r="Q74">
        <f>+Calculos!DR33</f>
        <v>11.944444444444445</v>
      </c>
      <c r="R74"/>
      <c r="S74" s="37">
        <f>+Calculos!EF33</f>
        <v>0.20533070088845015</v>
      </c>
      <c r="T74">
        <f>+Calculos!EL33</f>
        <v>0.23663253697383391</v>
      </c>
    </row>
    <row r="75" spans="2:39" ht="15">
      <c r="B75" s="20" t="s">
        <v>237</v>
      </c>
      <c r="C75" s="2" t="s">
        <v>87</v>
      </c>
      <c r="D75" s="7">
        <f>+Calculos!F34</f>
        <v>524.48738104773963</v>
      </c>
      <c r="E75" s="7">
        <f>+Calculos!J34</f>
        <v>38.079649654200217</v>
      </c>
      <c r="F75" s="8">
        <f>+Calculos!R34</f>
        <v>3.0052995452180373</v>
      </c>
      <c r="G75">
        <f>+Calculos!V34</f>
        <v>24.528301886792452</v>
      </c>
      <c r="H75" s="12">
        <f>+Calculos!AF34</f>
        <v>7.1624686641995936</v>
      </c>
      <c r="I75">
        <f>+Calculos!AP34</f>
        <v>0.56349366472838203</v>
      </c>
      <c r="J75">
        <f>+Calculos!AZ34</f>
        <v>233.07350181309721</v>
      </c>
      <c r="K75">
        <f>+Calculos!BL34</f>
        <v>3.9194114902218571</v>
      </c>
      <c r="L75">
        <f>+Calculos!BP34</f>
        <v>24.092484687497937</v>
      </c>
      <c r="M75">
        <f>+Calculos!BT34</f>
        <v>3.5813152913848283</v>
      </c>
      <c r="N75" s="5">
        <f>+Calculos!CF34</f>
        <v>4.0128672098932325E-2</v>
      </c>
      <c r="O75">
        <f>+Calculos!DF34</f>
        <v>2.2396416573348263</v>
      </c>
      <c r="P75">
        <f>+Calculos!DL34</f>
        <v>6.942345065860505</v>
      </c>
      <c r="Q75">
        <f>+Calculos!DR34</f>
        <v>27.865612648221344</v>
      </c>
      <c r="R75"/>
      <c r="S75" s="37">
        <f>+Calculos!EF34</f>
        <v>0.13770817797663434</v>
      </c>
      <c r="T75">
        <f>+Calculos!EL34</f>
        <v>0.13409173423695994</v>
      </c>
    </row>
    <row r="76" spans="2:39" ht="15">
      <c r="B76" s="20" t="s">
        <v>238</v>
      </c>
      <c r="C76" s="2" t="s">
        <v>88</v>
      </c>
      <c r="D76" s="7">
        <f>+Calculos!F35</f>
        <v>1509.1946843452261</v>
      </c>
      <c r="E76" s="7">
        <f>+Calculos!J35</f>
        <v>71.861859989573091</v>
      </c>
      <c r="F76" s="8">
        <f>+Calculos!R35</f>
        <v>1.6256175912478277</v>
      </c>
      <c r="G76">
        <f>+Calculos!V35</f>
        <v>12.820512820512821</v>
      </c>
      <c r="H76" s="12">
        <f>+Calculos!AF35</f>
        <v>3.1680658957706324E-2</v>
      </c>
      <c r="I76">
        <f>+Calculos!AP35</f>
        <v>18.312104042585826</v>
      </c>
      <c r="J76">
        <f>+Calculos!AZ35</f>
        <v>166.67361538499787</v>
      </c>
      <c r="K76">
        <f>+Calculos!BL35</f>
        <v>3.1077983362090826</v>
      </c>
      <c r="L76">
        <f>+Calculos!BP35</f>
        <v>33.277348338484948</v>
      </c>
      <c r="M76">
        <f>+Calculos!BT35</f>
        <v>2.7253000794448878</v>
      </c>
      <c r="N76" s="5">
        <f>+Calculos!CF35</f>
        <v>2.9652351738241309E-2</v>
      </c>
      <c r="O76">
        <f>+Calculos!DF35</f>
        <v>5.0932241928149162</v>
      </c>
      <c r="P76">
        <f>+Calculos!DL35</f>
        <v>30.057803468208093</v>
      </c>
      <c r="Q76">
        <f>+Calculos!DR35</f>
        <v>116.34615384615384</v>
      </c>
      <c r="R76"/>
      <c r="S76" s="37">
        <f>+Calculos!EF35</f>
        <v>0.16377845735643901</v>
      </c>
      <c r="T76">
        <f>+Calculos!EL35</f>
        <v>0.25802997858672377</v>
      </c>
    </row>
    <row r="77" spans="2:39" ht="15">
      <c r="B77" s="20" t="s">
        <v>239</v>
      </c>
      <c r="C77" s="2" t="s">
        <v>89</v>
      </c>
      <c r="D77" s="7">
        <f>+Calculos!F36</f>
        <v>1033.4390717112431</v>
      </c>
      <c r="E77" s="7">
        <f>+Calculos!J36</f>
        <v>84.627376322974413</v>
      </c>
      <c r="F77" s="8">
        <f>+Calculos!R36</f>
        <v>9.9147719803938266</v>
      </c>
      <c r="G77">
        <f>+Calculos!V36</f>
        <v>36.213991769547327</v>
      </c>
      <c r="H77" s="12">
        <f>+Calculos!AF36</f>
        <v>10.274820500123793</v>
      </c>
      <c r="I77">
        <f>+Calculos!AP36</f>
        <v>28.912754420245221</v>
      </c>
      <c r="J77">
        <f>+Calculos!AZ36</f>
        <v>67.484415737519271</v>
      </c>
      <c r="K77">
        <f>+Calculos!BL36</f>
        <v>5.5010992923475426</v>
      </c>
      <c r="L77">
        <f>+Calculos!BP36</f>
        <v>43.68896298457409</v>
      </c>
      <c r="M77">
        <f>+Calculos!BT36</f>
        <v>3.0703810003800238</v>
      </c>
      <c r="N77" s="5">
        <f>+Calculos!CF36</f>
        <v>6.0036719706242352E-2</v>
      </c>
      <c r="O77">
        <f>+Calculos!DF36</f>
        <v>24.209315698677401</v>
      </c>
      <c r="P77">
        <f>+Calculos!DL36</f>
        <v>6.057113586886925</v>
      </c>
      <c r="Q77">
        <f>+Calculos!DR36</f>
        <v>45.161290322580648</v>
      </c>
      <c r="R77"/>
      <c r="S77" s="37">
        <f>+Calculos!EF36</f>
        <v>0.18497345855451205</v>
      </c>
      <c r="T77">
        <f>+Calculos!EL36</f>
        <v>0.30691056910569103</v>
      </c>
    </row>
    <row r="78" spans="2:39" ht="15">
      <c r="C78" s="1"/>
      <c r="D78" s="7"/>
      <c r="E78" s="7"/>
      <c r="F78" s="8"/>
      <c r="G78"/>
      <c r="H78" s="12"/>
      <c r="I78"/>
      <c r="J78"/>
      <c r="K78"/>
      <c r="L78"/>
      <c r="M78"/>
      <c r="N78" s="5"/>
      <c r="O78"/>
      <c r="P78"/>
      <c r="Q78"/>
      <c r="R78"/>
      <c r="S78" s="37"/>
      <c r="T78"/>
    </row>
    <row r="79" spans="2:39" ht="15">
      <c r="C79" s="4" t="s">
        <v>353</v>
      </c>
      <c r="D79" s="39">
        <f>+AVERAGE(D46:D77)</f>
        <v>1383.9343690875778</v>
      </c>
      <c r="E79" s="39">
        <f>+AVERAGE(E46:E77)</f>
        <v>81.329519953865841</v>
      </c>
      <c r="F79" s="39">
        <f t="shared" ref="F79:T79" si="6">+AVERAGE(F46:F77)</f>
        <v>3.9298483283151247</v>
      </c>
      <c r="G79" s="39">
        <f t="shared" si="6"/>
        <v>31.07070236525492</v>
      </c>
      <c r="H79" s="39">
        <f t="shared" si="6"/>
        <v>5.7933246135007579</v>
      </c>
      <c r="I79" s="39">
        <f t="shared" si="6"/>
        <v>12.119419020463134</v>
      </c>
      <c r="J79" s="39">
        <f t="shared" si="6"/>
        <v>120.03205149011757</v>
      </c>
      <c r="K79" s="39">
        <f t="shared" si="6"/>
        <v>4.1011316391217845</v>
      </c>
      <c r="L79" s="39">
        <f t="shared" si="6"/>
        <v>42.384004214824046</v>
      </c>
      <c r="M79" s="39">
        <f t="shared" si="6"/>
        <v>5.7837289945639956</v>
      </c>
      <c r="N79" s="39">
        <f t="shared" si="6"/>
        <v>6.1457648215884716E-2</v>
      </c>
      <c r="O79" s="39" t="e">
        <f t="shared" si="6"/>
        <v>#VALUE!</v>
      </c>
      <c r="P79" s="39">
        <f t="shared" si="6"/>
        <v>18.632723014217337</v>
      </c>
      <c r="Q79" s="39">
        <f t="shared" si="6"/>
        <v>76.547071523823476</v>
      </c>
      <c r="R79" s="39" t="e">
        <f t="shared" si="6"/>
        <v>#DIV/0!</v>
      </c>
      <c r="S79" s="39">
        <f t="shared" si="6"/>
        <v>0.22857697902501084</v>
      </c>
      <c r="T79" s="39">
        <f t="shared" si="6"/>
        <v>0.19785727036708842</v>
      </c>
    </row>
    <row r="80" spans="2:39" ht="15">
      <c r="C80" s="4" t="s">
        <v>128</v>
      </c>
      <c r="D80" s="39">
        <f>+MAX(D46:D77)</f>
        <v>3125.0724596646537</v>
      </c>
      <c r="E80" s="39">
        <f t="shared" ref="E80:T80" si="7">+MAX(E46:E77)</f>
        <v>164.13922038314874</v>
      </c>
      <c r="F80" s="39">
        <f t="shared" si="7"/>
        <v>10.565745748169421</v>
      </c>
      <c r="G80" s="39">
        <f t="shared" si="7"/>
        <v>50</v>
      </c>
      <c r="H80" s="39">
        <f t="shared" si="7"/>
        <v>19.88781234064253</v>
      </c>
      <c r="I80" s="39">
        <f t="shared" si="7"/>
        <v>44.937010456477978</v>
      </c>
      <c r="J80" s="39">
        <f t="shared" si="7"/>
        <v>921.11031461687571</v>
      </c>
      <c r="K80" s="39">
        <f t="shared" si="7"/>
        <v>12.078694303882367</v>
      </c>
      <c r="L80" s="39">
        <f t="shared" si="7"/>
        <v>81.039138095130895</v>
      </c>
      <c r="M80" s="39">
        <f t="shared" si="7"/>
        <v>15.322047403998928</v>
      </c>
      <c r="N80" s="39">
        <f t="shared" si="7"/>
        <v>0.25054680664916884</v>
      </c>
      <c r="O80" s="39" t="e">
        <f t="shared" si="7"/>
        <v>#VALUE!</v>
      </c>
      <c r="P80" s="39">
        <f t="shared" si="7"/>
        <v>99.10267308963823</v>
      </c>
      <c r="Q80" s="39">
        <f t="shared" si="7"/>
        <v>1250.9803921568628</v>
      </c>
      <c r="R80" s="39">
        <f t="shared" si="7"/>
        <v>0</v>
      </c>
      <c r="S80" s="39">
        <f t="shared" si="7"/>
        <v>0.43500797448165868</v>
      </c>
      <c r="T80" s="39">
        <f t="shared" si="7"/>
        <v>0.48969555035128803</v>
      </c>
      <c r="U80" s="39"/>
      <c r="W80" s="39"/>
      <c r="X80" s="39"/>
      <c r="Y80" s="39"/>
      <c r="Z80" s="39"/>
      <c r="AA80" s="39"/>
      <c r="AB80" s="39"/>
      <c r="AC80" s="39"/>
      <c r="AD80" s="39"/>
      <c r="AE80" s="39"/>
      <c r="AF80" s="39"/>
      <c r="AG80" s="39"/>
      <c r="AH80" s="39"/>
      <c r="AI80" s="39"/>
      <c r="AJ80" s="39"/>
      <c r="AK80" s="39"/>
      <c r="AL80" s="39"/>
      <c r="AM80" s="39"/>
    </row>
    <row r="81" spans="2:39" ht="15">
      <c r="C81" s="4" t="s">
        <v>129</v>
      </c>
      <c r="D81" s="39">
        <f>+MIN(D46:D77)</f>
        <v>219.31777342512336</v>
      </c>
      <c r="E81" s="39">
        <f t="shared" ref="E81:T81" si="8">+MIN(E46:E77)</f>
        <v>32.035758742335318</v>
      </c>
      <c r="F81" s="39">
        <f t="shared" si="8"/>
        <v>0.83195767110297125</v>
      </c>
      <c r="G81" s="39">
        <f t="shared" si="8"/>
        <v>0</v>
      </c>
      <c r="H81" s="39">
        <f t="shared" si="8"/>
        <v>0</v>
      </c>
      <c r="I81" s="39">
        <f t="shared" si="8"/>
        <v>0</v>
      </c>
      <c r="J81" s="39">
        <f t="shared" si="8"/>
        <v>17.448578543829608</v>
      </c>
      <c r="K81" s="39">
        <f t="shared" si="8"/>
        <v>1.5330674744257844</v>
      </c>
      <c r="L81" s="39">
        <f t="shared" si="8"/>
        <v>23.509336853175075</v>
      </c>
      <c r="M81" s="39">
        <f t="shared" si="8"/>
        <v>0.20508657080145579</v>
      </c>
      <c r="N81" s="39">
        <f t="shared" si="8"/>
        <v>0</v>
      </c>
      <c r="O81" s="39" t="e">
        <f t="shared" si="8"/>
        <v>#VALUE!</v>
      </c>
      <c r="P81" s="39">
        <f t="shared" si="8"/>
        <v>1.9736842105263157</v>
      </c>
      <c r="Q81" s="39">
        <f t="shared" si="8"/>
        <v>1.0344827586206897</v>
      </c>
      <c r="R81" s="39">
        <f t="shared" si="8"/>
        <v>0</v>
      </c>
      <c r="S81" s="39">
        <f t="shared" si="8"/>
        <v>7.0646766169154232E-2</v>
      </c>
      <c r="T81" s="39">
        <f t="shared" si="8"/>
        <v>4.5954692556634306E-2</v>
      </c>
      <c r="U81" s="39"/>
      <c r="W81" s="39"/>
      <c r="X81" s="39"/>
      <c r="Y81" s="39"/>
      <c r="Z81" s="39"/>
      <c r="AA81" s="39"/>
      <c r="AB81" s="39"/>
      <c r="AC81" s="39"/>
      <c r="AD81" s="39"/>
      <c r="AE81" s="39"/>
      <c r="AF81" s="39"/>
      <c r="AG81" s="39"/>
      <c r="AH81" s="39"/>
      <c r="AI81" s="39"/>
      <c r="AJ81" s="39"/>
      <c r="AK81" s="39"/>
      <c r="AL81" s="39"/>
      <c r="AM81" s="39"/>
    </row>
    <row r="82" spans="2:39" ht="15">
      <c r="C82" s="4" t="s">
        <v>354</v>
      </c>
      <c r="D82" s="39">
        <f>+_xlfn.STDEV.P(D46:D77)</f>
        <v>675.65609404660529</v>
      </c>
      <c r="E82" s="39">
        <f t="shared" ref="E82:T82" si="9">+_xlfn.STDEV.P(E46:E77)</f>
        <v>36.691559972224354</v>
      </c>
      <c r="F82" s="39">
        <f t="shared" si="9"/>
        <v>2.5600505201845372</v>
      </c>
      <c r="G82" s="39">
        <f t="shared" si="9"/>
        <v>12.023121437905978</v>
      </c>
      <c r="H82" s="39">
        <f t="shared" si="9"/>
        <v>4.622336626291367</v>
      </c>
      <c r="I82" s="39">
        <f t="shared" si="9"/>
        <v>10.339634714148778</v>
      </c>
      <c r="J82" s="39">
        <f t="shared" si="9"/>
        <v>155.22029487542872</v>
      </c>
      <c r="K82" s="39">
        <f t="shared" si="9"/>
        <v>1.8394304656735039</v>
      </c>
      <c r="L82" s="39">
        <f t="shared" si="9"/>
        <v>14.114527181439771</v>
      </c>
      <c r="M82" s="39">
        <f t="shared" si="9"/>
        <v>3.1429581238469786</v>
      </c>
      <c r="N82" s="39">
        <f t="shared" si="9"/>
        <v>5.1628233830814503E-2</v>
      </c>
      <c r="O82" s="39" t="e">
        <f t="shared" si="9"/>
        <v>#VALUE!</v>
      </c>
      <c r="P82" s="39">
        <f t="shared" si="9"/>
        <v>22.707746319778668</v>
      </c>
      <c r="Q82" s="39">
        <f t="shared" si="9"/>
        <v>212.52690774029011</v>
      </c>
      <c r="R82" s="39" t="e">
        <f t="shared" si="9"/>
        <v>#DIV/0!</v>
      </c>
      <c r="S82" s="39">
        <f t="shared" si="9"/>
        <v>9.5926062717491628E-2</v>
      </c>
      <c r="T82" s="39">
        <f t="shared" si="9"/>
        <v>9.638606087667459E-2</v>
      </c>
      <c r="U82" s="39"/>
      <c r="W82" s="39"/>
      <c r="X82" s="39"/>
      <c r="Y82" s="39"/>
      <c r="Z82" s="39"/>
      <c r="AA82" s="39"/>
      <c r="AB82" s="39"/>
      <c r="AC82" s="39"/>
      <c r="AD82" s="39"/>
      <c r="AE82" s="39"/>
      <c r="AF82" s="39"/>
      <c r="AG82" s="39"/>
      <c r="AH82" s="39"/>
      <c r="AI82" s="39"/>
      <c r="AJ82" s="39"/>
      <c r="AK82" s="39"/>
      <c r="AL82" s="39"/>
      <c r="AM82" s="39"/>
    </row>
    <row r="83" spans="2:39" ht="15">
      <c r="C83" s="4"/>
      <c r="D83" s="39"/>
      <c r="E83" s="39"/>
      <c r="F83" s="39"/>
      <c r="G83" s="39"/>
      <c r="H83" s="39"/>
      <c r="I83" s="39"/>
      <c r="J83" s="39"/>
      <c r="K83" s="39"/>
      <c r="L83" s="39"/>
      <c r="M83" s="39"/>
      <c r="N83" s="39"/>
      <c r="O83" s="39"/>
      <c r="P83" s="39"/>
      <c r="Q83" s="39"/>
      <c r="R83" s="39"/>
      <c r="S83" s="39"/>
      <c r="T83" s="39"/>
      <c r="U83" s="39"/>
      <c r="W83" s="39"/>
      <c r="X83" s="39"/>
      <c r="Y83" s="39"/>
      <c r="Z83" s="39"/>
      <c r="AA83" s="39"/>
      <c r="AB83" s="39"/>
      <c r="AC83" s="39"/>
      <c r="AD83" s="39"/>
      <c r="AE83" s="39"/>
      <c r="AF83" s="39"/>
      <c r="AG83" s="39"/>
      <c r="AH83" s="39"/>
      <c r="AI83" s="39"/>
      <c r="AJ83" s="39"/>
      <c r="AK83" s="39"/>
      <c r="AL83" s="39"/>
      <c r="AM83" s="39"/>
    </row>
    <row r="84" spans="2:39" ht="15">
      <c r="C84"/>
      <c r="D84" s="40">
        <f>+IF(AND(D79&gt;=D$42,D79&lt;=D$41),0,1)</f>
        <v>0</v>
      </c>
      <c r="E84" s="40">
        <f t="shared" ref="E84:T84" si="10">+IF(AND(E79&gt;=E$42,E79&lt;=E$41),0,1)</f>
        <v>0</v>
      </c>
      <c r="F84" s="40">
        <f t="shared" si="10"/>
        <v>0</v>
      </c>
      <c r="G84" s="40">
        <f t="shared" si="10"/>
        <v>1</v>
      </c>
      <c r="H84" s="40">
        <f t="shared" si="10"/>
        <v>0</v>
      </c>
      <c r="I84" s="40">
        <f t="shared" si="10"/>
        <v>0</v>
      </c>
      <c r="J84" s="40">
        <f t="shared" si="10"/>
        <v>0</v>
      </c>
      <c r="K84" s="40">
        <f t="shared" si="10"/>
        <v>0</v>
      </c>
      <c r="L84" s="40">
        <f t="shared" si="10"/>
        <v>0</v>
      </c>
      <c r="M84" s="40">
        <f t="shared" si="10"/>
        <v>1</v>
      </c>
      <c r="N84" s="40">
        <f t="shared" si="10"/>
        <v>0</v>
      </c>
      <c r="O84" s="40" t="e">
        <f t="shared" si="10"/>
        <v>#VALUE!</v>
      </c>
      <c r="P84" s="40">
        <f t="shared" si="10"/>
        <v>0</v>
      </c>
      <c r="Q84" s="40">
        <f t="shared" si="10"/>
        <v>1</v>
      </c>
      <c r="R84" s="40" t="e">
        <f t="shared" si="10"/>
        <v>#DIV/0!</v>
      </c>
      <c r="S84" s="40">
        <f t="shared" si="10"/>
        <v>0</v>
      </c>
      <c r="T84" s="40">
        <f t="shared" si="10"/>
        <v>0</v>
      </c>
      <c r="U84" s="39"/>
      <c r="W84" s="39"/>
      <c r="X84" s="39"/>
      <c r="Y84" s="39"/>
      <c r="Z84" s="39"/>
      <c r="AA84" s="39"/>
      <c r="AB84" s="39"/>
      <c r="AC84" s="39"/>
      <c r="AD84" s="39"/>
      <c r="AE84" s="39"/>
      <c r="AF84" s="39"/>
      <c r="AG84" s="39"/>
      <c r="AH84" s="39"/>
      <c r="AI84" s="39"/>
      <c r="AJ84" s="39"/>
      <c r="AK84" s="39"/>
      <c r="AL84" s="39"/>
      <c r="AM84" s="39"/>
    </row>
    <row r="85" spans="2:39" ht="15">
      <c r="C85"/>
      <c r="D85"/>
      <c r="E85"/>
      <c r="F85"/>
      <c r="G85"/>
      <c r="H85"/>
      <c r="I85"/>
      <c r="J85"/>
      <c r="K85"/>
      <c r="L85"/>
      <c r="M85"/>
      <c r="N85"/>
      <c r="O85"/>
      <c r="P85"/>
      <c r="Q85"/>
      <c r="R85"/>
      <c r="S85" s="37"/>
      <c r="T85"/>
    </row>
    <row r="86" spans="2:39" ht="15">
      <c r="C86"/>
      <c r="D86"/>
      <c r="E86"/>
      <c r="F86"/>
      <c r="G86"/>
      <c r="H86"/>
      <c r="I86"/>
      <c r="J86"/>
      <c r="K86"/>
      <c r="L86"/>
      <c r="M86"/>
      <c r="N86"/>
      <c r="O86"/>
      <c r="P86"/>
      <c r="Q86"/>
      <c r="R86"/>
      <c r="S86" s="37"/>
      <c r="T86"/>
    </row>
    <row r="87" spans="2:39" ht="15">
      <c r="C87"/>
      <c r="D87" s="37">
        <v>2016</v>
      </c>
      <c r="E87" s="37">
        <v>2016</v>
      </c>
      <c r="F87" s="37">
        <v>2016</v>
      </c>
      <c r="G87" s="37">
        <v>2016</v>
      </c>
      <c r="H87" s="37">
        <v>2016</v>
      </c>
      <c r="I87" s="37">
        <v>2016</v>
      </c>
      <c r="J87" s="37">
        <v>2016</v>
      </c>
      <c r="K87" s="37">
        <v>2016</v>
      </c>
      <c r="L87" s="37">
        <v>2016</v>
      </c>
      <c r="M87" s="37">
        <v>2016</v>
      </c>
      <c r="N87" s="37">
        <v>2016</v>
      </c>
      <c r="O87" s="37">
        <v>2016</v>
      </c>
      <c r="P87" s="37">
        <v>2016</v>
      </c>
      <c r="Q87" s="37">
        <v>2016</v>
      </c>
      <c r="R87" s="37">
        <v>2016</v>
      </c>
      <c r="S87" s="37">
        <f>+Calculos!EF38</f>
        <v>0</v>
      </c>
      <c r="T87" s="37">
        <v>2016</v>
      </c>
    </row>
    <row r="88" spans="2:39" ht="45">
      <c r="C88"/>
      <c r="D88" s="37" t="s">
        <v>306</v>
      </c>
      <c r="E88" s="37" t="s">
        <v>307</v>
      </c>
      <c r="F88" s="37" t="s">
        <v>316</v>
      </c>
      <c r="G88" s="37" t="s">
        <v>347</v>
      </c>
      <c r="H88" s="37" t="s">
        <v>319</v>
      </c>
      <c r="I88" s="37" t="s">
        <v>322</v>
      </c>
      <c r="J88" s="37" t="s">
        <v>325</v>
      </c>
      <c r="K88" s="37" t="s">
        <v>328</v>
      </c>
      <c r="L88" s="37" t="s">
        <v>329</v>
      </c>
      <c r="M88" s="37" t="s">
        <v>330</v>
      </c>
      <c r="N88" s="37" t="s">
        <v>333</v>
      </c>
      <c r="O88" s="37" t="s">
        <v>339</v>
      </c>
      <c r="P88" s="37" t="s">
        <v>302</v>
      </c>
      <c r="Q88" s="37" t="s">
        <v>340</v>
      </c>
      <c r="R88" s="37" t="s">
        <v>341</v>
      </c>
      <c r="S88" s="37" t="s">
        <v>343</v>
      </c>
      <c r="T88" s="37" t="s">
        <v>345</v>
      </c>
    </row>
    <row r="89" spans="2:39" ht="15">
      <c r="B89" s="20" t="s">
        <v>207</v>
      </c>
      <c r="C89" s="2" t="s">
        <v>55</v>
      </c>
      <c r="D89" s="7">
        <f>+Calculos!G5</f>
        <v>1681.0332910758148</v>
      </c>
      <c r="E89" s="7">
        <f>+Calculos!K5</f>
        <v>63.526066344821977</v>
      </c>
      <c r="F89" s="8">
        <f>+Calculos!S5</f>
        <v>2.4851272897729868</v>
      </c>
      <c r="G89">
        <f>+Calculos!W5</f>
        <v>47.540983606557376</v>
      </c>
      <c r="H89" s="12">
        <f>+Calculos!AG5</f>
        <v>3.6958329483507342</v>
      </c>
      <c r="I89">
        <f>+Calculos!AQ5</f>
        <v>16.153327383524413</v>
      </c>
      <c r="J89">
        <f>+Calculos!BA5</f>
        <v>36.810947979762368</v>
      </c>
      <c r="K89">
        <f>+Calculos!BM5</f>
        <v>3.3393897956324516</v>
      </c>
      <c r="L89">
        <f>+Calculos!BQ5</f>
        <v>37.432229802205619</v>
      </c>
      <c r="M89">
        <f>+Calculos!BU5</f>
        <v>5.7468568576000321</v>
      </c>
      <c r="N89">
        <f>+Calculos!CG5</f>
        <v>0.12817976257772754</v>
      </c>
      <c r="O89">
        <f>+Calculos!DG5</f>
        <v>1.4485256078634248</v>
      </c>
      <c r="P89">
        <f>+Calculos!DM5</f>
        <v>5.5229032559007374</v>
      </c>
      <c r="Q89">
        <f>+Calculos!DS5</f>
        <v>15.789473684210526</v>
      </c>
      <c r="R89"/>
      <c r="S89" s="37">
        <f>+Calculos!EG5</f>
        <v>0.30675675675675673</v>
      </c>
      <c r="T89">
        <f>+Calculos!EM5</f>
        <v>0.281812538795779</v>
      </c>
    </row>
    <row r="90" spans="2:39" ht="15">
      <c r="B90" s="20" t="s">
        <v>208</v>
      </c>
      <c r="C90" s="2" t="s">
        <v>57</v>
      </c>
      <c r="D90" s="7">
        <f>+Calculos!G6</f>
        <v>3188.0083700180321</v>
      </c>
      <c r="E90" s="7">
        <f>+Calculos!K6</f>
        <v>81.253672703318003</v>
      </c>
      <c r="F90" s="8">
        <f>+Calculos!S6</f>
        <v>1.9803968267498915</v>
      </c>
      <c r="G90">
        <f>+Calculos!W6</f>
        <v>41.525423728813557</v>
      </c>
      <c r="H90" s="12">
        <f>+Calculos!AG6</f>
        <v>2.3137519693900521</v>
      </c>
      <c r="I90">
        <f>+Calculos!AQ6</f>
        <v>10.389907989615374</v>
      </c>
      <c r="J90">
        <f>+Calculos!BA6</f>
        <v>16.905126535589652</v>
      </c>
      <c r="K90">
        <f>+Calculos!BM6</f>
        <v>2.7266333121918795</v>
      </c>
      <c r="L90">
        <f>+Calculos!BQ6</f>
        <v>42.305868443903478</v>
      </c>
      <c r="M90">
        <f>+Calculos!BU6</f>
        <v>6.630024159119202</v>
      </c>
      <c r="N90">
        <f>+Calculos!CG6</f>
        <v>6.0152570480928688E-2</v>
      </c>
      <c r="O90">
        <f>+Calculos!DG6</f>
        <v>11.68590627153687</v>
      </c>
      <c r="P90">
        <f>+Calculos!DM6</f>
        <v>14.709791758972086</v>
      </c>
      <c r="Q90">
        <f>+Calculos!DS6</f>
        <v>33.501259445843829</v>
      </c>
      <c r="R90"/>
      <c r="S90" s="37">
        <f>+Calculos!EG6</f>
        <v>9.6674087566619438E-2</v>
      </c>
      <c r="T90">
        <f>+Calculos!EM6</f>
        <v>8.5808383233532931E-2</v>
      </c>
    </row>
    <row r="91" spans="2:39" ht="15">
      <c r="B91" s="20" t="s">
        <v>209</v>
      </c>
      <c r="C91" s="2" t="s">
        <v>58</v>
      </c>
      <c r="D91" s="7">
        <f>+Calculos!G7</f>
        <v>2774.8668380046797</v>
      </c>
      <c r="E91" s="7">
        <f>+Calculos!K7</f>
        <v>134.56755870689739</v>
      </c>
      <c r="F91" s="8">
        <f>+Calculos!S7</f>
        <v>8.5086491400275577</v>
      </c>
      <c r="G91">
        <f>+Calculos!W7</f>
        <v>30.851063829787233</v>
      </c>
      <c r="H91" s="12">
        <f>+Calculos!AG7</f>
        <v>5.7552599301820919</v>
      </c>
      <c r="I91">
        <f>+Calculos!AQ7</f>
        <v>43.066854877985641</v>
      </c>
      <c r="J91">
        <f>+Calculos!BA7</f>
        <v>30.762039198561169</v>
      </c>
      <c r="K91">
        <f>+Calculos!BM7</f>
        <v>4.5815803061686848</v>
      </c>
      <c r="L91">
        <f>+Calculos!BQ7</f>
        <v>64.011221991899632</v>
      </c>
      <c r="M91">
        <f>+Calculos!BU7</f>
        <v>7.8541376677177466</v>
      </c>
      <c r="N91">
        <f>+Calculos!CG7</f>
        <v>2.957539459043642E-2</v>
      </c>
      <c r="O91">
        <f>+Calculos!DG7</f>
        <v>5.9916117435590173E-2</v>
      </c>
      <c r="P91">
        <f>+Calculos!DM7</f>
        <v>7.209480961264128</v>
      </c>
      <c r="Q91">
        <f>+Calculos!DS7</f>
        <v>35.447761194029852</v>
      </c>
      <c r="R91"/>
      <c r="S91" s="37">
        <f>+Calculos!EG7</f>
        <v>0.29132947976878615</v>
      </c>
      <c r="T91">
        <f>+Calculos!EM7</f>
        <v>0.2736156351791531</v>
      </c>
    </row>
    <row r="92" spans="2:39" ht="15">
      <c r="B92" s="20" t="s">
        <v>210</v>
      </c>
      <c r="C92" s="2" t="s">
        <v>59</v>
      </c>
      <c r="D92" s="7">
        <f>+Calculos!G8</f>
        <v>189.67303463957217</v>
      </c>
      <c r="E92" s="7">
        <f>+Calculos!K8</f>
        <v>83.71167614754637</v>
      </c>
      <c r="F92" s="8">
        <f>+Calculos!S8</f>
        <v>8.3711676147546363</v>
      </c>
      <c r="G92">
        <f>+Calculos!W8</f>
        <v>32.743362831858406</v>
      </c>
      <c r="H92" s="12">
        <f>+Calculos!AG8</f>
        <v>18.583042973286876</v>
      </c>
      <c r="I92">
        <f>+Calculos!AQ8</f>
        <v>18.614833248599126</v>
      </c>
      <c r="J92">
        <f>+Calculos!BA8</f>
        <v>197.3833206005304</v>
      </c>
      <c r="K92">
        <f>+Calculos!BM8</f>
        <v>11.565428941437327</v>
      </c>
      <c r="L92">
        <f>+Calculos!BQ8</f>
        <v>64.876549014348427</v>
      </c>
      <c r="M92">
        <f>+Calculos!BU8</f>
        <v>14.319102498922405</v>
      </c>
      <c r="N92">
        <f>+Calculos!CG8</f>
        <v>0.57087126137841349</v>
      </c>
      <c r="O92">
        <f>+Calculos!DG8</f>
        <v>4.3205574912891986</v>
      </c>
      <c r="P92">
        <f>+Calculos!DM8</f>
        <v>53.504672897196265</v>
      </c>
      <c r="Q92">
        <f>+Calculos!DS8</f>
        <v>55.251141552511413</v>
      </c>
      <c r="R92"/>
      <c r="S92" s="37">
        <f>+Calculos!EG8</f>
        <v>0.12199124726477024</v>
      </c>
      <c r="T92">
        <f>+Calculos!EM8</f>
        <v>0.13790970933828076</v>
      </c>
    </row>
    <row r="93" spans="2:39" ht="15">
      <c r="B93" s="20" t="s">
        <v>211</v>
      </c>
      <c r="C93" s="2" t="s">
        <v>60</v>
      </c>
      <c r="D93" s="7">
        <f>+Calculos!G9</f>
        <v>1525.2570928609266</v>
      </c>
      <c r="E93" s="7">
        <f>+Calculos!K9</f>
        <v>71.166054622834764</v>
      </c>
      <c r="F93" s="8">
        <f>+Calculos!S9</f>
        <v>4.6948654924414015</v>
      </c>
      <c r="G93">
        <f>+Calculos!W9</f>
        <v>39.565217391304351</v>
      </c>
      <c r="H93" s="12">
        <f>+Calculos!AG9</f>
        <v>5.3811063377474646</v>
      </c>
      <c r="I93">
        <f>+Calculos!AQ9</f>
        <v>2.2292167086412409</v>
      </c>
      <c r="J93">
        <f>+Calculos!BA9</f>
        <v>48.671231472000429</v>
      </c>
      <c r="K93">
        <f>+Calculos!BM9</f>
        <v>2.7358568696960681</v>
      </c>
      <c r="L93">
        <f>+Calculos!BQ9</f>
        <v>29.857993491497833</v>
      </c>
      <c r="M93">
        <f>+Calculos!BU9</f>
        <v>0.16888005368494249</v>
      </c>
      <c r="N93">
        <f>+Calculos!CG9</f>
        <v>2.8229862662671142E-2</v>
      </c>
      <c r="O93">
        <f>+Calculos!DG9</f>
        <v>17.537942664418214</v>
      </c>
      <c r="P93">
        <f>+Calculos!DM9</f>
        <v>7.9838648298957304</v>
      </c>
      <c r="Q93">
        <f>+Calculos!DS9</f>
        <v>16.169544740973311</v>
      </c>
      <c r="R93"/>
      <c r="S93" s="37">
        <f>+Calculos!EG9</f>
        <v>0.10421760391198044</v>
      </c>
      <c r="T93">
        <f>+Calculos!EM9</f>
        <v>0.11276455026455026</v>
      </c>
    </row>
    <row r="94" spans="2:39" ht="15">
      <c r="B94" s="20" t="s">
        <v>212</v>
      </c>
      <c r="C94" s="2" t="s">
        <v>61</v>
      </c>
      <c r="D94" s="7">
        <f>+Calculos!G10</f>
        <v>923.07087517320019</v>
      </c>
      <c r="E94" s="7">
        <f>+Calculos!K10</f>
        <v>163.24448990409545</v>
      </c>
      <c r="F94" s="8">
        <f>+Calculos!S10</f>
        <v>8.1553132128210262</v>
      </c>
      <c r="G94">
        <f>+Calculos!W10</f>
        <v>32.183908045977013</v>
      </c>
      <c r="H94" s="12">
        <f>+Calculos!AG10</f>
        <v>11.081162024558251</v>
      </c>
      <c r="I94">
        <f>+Calculos!AQ10</f>
        <v>0</v>
      </c>
      <c r="J94">
        <f>+Calculos!BA10</f>
        <v>83.488291195659315</v>
      </c>
      <c r="K94">
        <f>+Calculos!BM10</f>
        <v>6.081928497697036</v>
      </c>
      <c r="L94">
        <f>+Calculos!BQ10</f>
        <v>47.411397152501898</v>
      </c>
      <c r="M94">
        <f>+Calculos!BU10</f>
        <v>8.8464414511956893</v>
      </c>
      <c r="N94">
        <f>+Calculos!CG10</f>
        <v>3.0567061848307386E-2</v>
      </c>
      <c r="O94">
        <f>+Calculos!DG10</f>
        <v>0.25974025974025972</v>
      </c>
      <c r="P94">
        <f>+Calculos!DM10</f>
        <v>20.100334448160535</v>
      </c>
      <c r="Q94">
        <f>+Calculos!DS10</f>
        <v>14.588859416445624</v>
      </c>
      <c r="R94"/>
      <c r="S94" s="37">
        <f>+Calculos!EG10</f>
        <v>0.12402015677491601</v>
      </c>
      <c r="T94">
        <f>+Calculos!EM10</f>
        <v>0.15186835790195405</v>
      </c>
    </row>
    <row r="95" spans="2:39" ht="15">
      <c r="B95" s="20" t="s">
        <v>213</v>
      </c>
      <c r="C95" s="2" t="s">
        <v>62</v>
      </c>
      <c r="D95" s="7">
        <f>+Calculos!G11</f>
        <v>427.67597562332605</v>
      </c>
      <c r="E95" s="7">
        <f>+Calculos!K11</f>
        <v>72.761076288998538</v>
      </c>
      <c r="F95" s="8">
        <f>+Calculos!S11</f>
        <v>12.831231140446105</v>
      </c>
      <c r="G95">
        <f>+Calculos!W11</f>
        <v>26.015367727771679</v>
      </c>
      <c r="H95" s="12">
        <f>+Calculos!AG11</f>
        <v>0</v>
      </c>
      <c r="I95">
        <f>+Calculos!AQ11</f>
        <v>17.228878608462502</v>
      </c>
      <c r="J95">
        <f>+Calculos!BA11</f>
        <v>143.59937165042282</v>
      </c>
      <c r="K95">
        <f>+Calculos!BM11</f>
        <v>3.6742249408102352</v>
      </c>
      <c r="L95">
        <f>+Calculos!BQ11</f>
        <v>32.325564505159477</v>
      </c>
      <c r="M95">
        <f>+Calculos!BU11</f>
        <v>5.1591448650755112</v>
      </c>
      <c r="N95">
        <f>+Calculos!CG11</f>
        <v>6.1954401245393816E-2</v>
      </c>
      <c r="O95">
        <f>+Calculos!DG11</f>
        <v>13.031053534006478</v>
      </c>
      <c r="P95">
        <f>+Calculos!DM11</f>
        <v>30.680958385876419</v>
      </c>
      <c r="Q95">
        <f>+Calculos!DS11</f>
        <v>14.790439903013509</v>
      </c>
      <c r="R95"/>
      <c r="S95" s="37">
        <f>+Calculos!EG11</f>
        <v>0.30713696369636961</v>
      </c>
      <c r="T95">
        <f>+Calculos!EM11</f>
        <v>0.24983221476510067</v>
      </c>
    </row>
    <row r="96" spans="2:39" ht="15">
      <c r="B96" s="20" t="s">
        <v>214</v>
      </c>
      <c r="C96" s="2" t="s">
        <v>63</v>
      </c>
      <c r="D96" s="7">
        <f>+Calculos!G12</f>
        <v>1651.6945906732624</v>
      </c>
      <c r="E96" s="7">
        <f>+Calculos!K12</f>
        <v>165.73547712222407</v>
      </c>
      <c r="F96" s="8">
        <f>+Calculos!S12</f>
        <v>3.2613421258398296</v>
      </c>
      <c r="G96">
        <f>+Calculos!W12</f>
        <v>39.195979899497488</v>
      </c>
      <c r="H96" s="12">
        <f>+Calculos!AG12</f>
        <v>14.360313315926893</v>
      </c>
      <c r="I96">
        <f>+Calculos!AQ12</f>
        <v>0.16171944425652046</v>
      </c>
      <c r="J96">
        <f>+Calculos!BA12</f>
        <v>55.28109669502058</v>
      </c>
      <c r="K96">
        <f>+Calculos!BM12</f>
        <v>5.633227308268796</v>
      </c>
      <c r="L96">
        <f>+Calculos!BQ12</f>
        <v>55.388909657858257</v>
      </c>
      <c r="M96">
        <f>+Calculos!BU12</f>
        <v>2.1023527753347659</v>
      </c>
      <c r="N96">
        <f>+Calculos!CG12</f>
        <v>6.0378004438777923E-2</v>
      </c>
      <c r="O96">
        <f>+Calculos!DG12</f>
        <v>28.456874633287697</v>
      </c>
      <c r="P96">
        <f>+Calculos!DM12</f>
        <v>25.922239502332815</v>
      </c>
      <c r="Q96">
        <f>+Calculos!DS12</f>
        <v>69.560398965644623</v>
      </c>
      <c r="R96"/>
      <c r="S96" s="37">
        <f>+Calculos!EG12</f>
        <v>0.18865679534637758</v>
      </c>
      <c r="T96">
        <f>+Calculos!EM12</f>
        <v>0.16129761501073811</v>
      </c>
    </row>
    <row r="97" spans="2:20" ht="15">
      <c r="B97" s="20" t="s">
        <v>215</v>
      </c>
      <c r="C97" s="2" t="s">
        <v>64</v>
      </c>
      <c r="D97" s="7">
        <f>+Calculos!G13</f>
        <v>1916.5293698489693</v>
      </c>
      <c r="E97" s="7">
        <f>+Calculos!K13</f>
        <v>164.84088297838881</v>
      </c>
      <c r="F97" s="8">
        <f>+Calculos!S13</f>
        <v>2.2700066784499966</v>
      </c>
      <c r="G97">
        <f>+Calculos!W13</f>
        <v>30.449826989619378</v>
      </c>
      <c r="H97" s="12">
        <f>+Calculos!AG13</f>
        <v>6.6116286881043713</v>
      </c>
      <c r="I97">
        <f>+Calculos!AQ13</f>
        <v>18.792493099207931</v>
      </c>
      <c r="J97">
        <f>+Calculos!BA13</f>
        <v>910.32914588627079</v>
      </c>
      <c r="K97">
        <f>+Calculos!BM13</f>
        <v>4.6529490125442718</v>
      </c>
      <c r="L97">
        <f>+Calculos!BQ13</f>
        <v>81.370139891702621</v>
      </c>
      <c r="M97">
        <f>+Calculos!BU13</f>
        <v>7.5102211003445154</v>
      </c>
      <c r="N97">
        <f>+Calculos!CG13</f>
        <v>3.9034869786338529E-2</v>
      </c>
      <c r="O97">
        <f>+Calculos!DG13</f>
        <v>101.99630314232903</v>
      </c>
      <c r="P97">
        <f>+Calculos!DM13</f>
        <v>10.127203460967262</v>
      </c>
      <c r="Q97">
        <f>+Calculos!DS13</f>
        <v>17.437722419928825</v>
      </c>
      <c r="R97"/>
      <c r="S97" s="37">
        <f>+Calculos!EG13</f>
        <v>0.27314486156929885</v>
      </c>
      <c r="T97">
        <f>+Calculos!EM13</f>
        <v>0.18114597468775098</v>
      </c>
    </row>
    <row r="98" spans="2:20" ht="15">
      <c r="B98" s="20" t="s">
        <v>216</v>
      </c>
      <c r="C98" s="2" t="s">
        <v>65</v>
      </c>
      <c r="D98" s="7">
        <f>+Calculos!G14</f>
        <v>1627.7879254016855</v>
      </c>
      <c r="E98" s="7">
        <f>+Calculos!K14</f>
        <v>58.592658736522409</v>
      </c>
      <c r="F98" s="8">
        <f>+Calculos!S14</f>
        <v>8.0465740237777403</v>
      </c>
      <c r="G98">
        <f>+Calculos!W14</f>
        <v>48.175182481751825</v>
      </c>
      <c r="H98" s="12">
        <f>+Calculos!AG14</f>
        <v>4.9432569797396093</v>
      </c>
      <c r="I98">
        <f>+Calculos!AQ14</f>
        <v>14.95982776251636</v>
      </c>
      <c r="J98">
        <f>+Calculos!BA14</f>
        <v>51.339408912272063</v>
      </c>
      <c r="K98">
        <f>+Calculos!BM14</f>
        <v>4.5332811401564728</v>
      </c>
      <c r="L98">
        <f>+Calculos!BQ14</f>
        <v>35.699588978732223</v>
      </c>
      <c r="M98">
        <f>+Calculos!BU14</f>
        <v>4.8732772256682084</v>
      </c>
      <c r="N98">
        <f>+Calculos!CG14</f>
        <v>3.7078572930539004E-2</v>
      </c>
      <c r="O98">
        <f>+Calculos!DG14</f>
        <v>15.775489870474924</v>
      </c>
      <c r="P98">
        <f>+Calculos!DM14</f>
        <v>12.984757862241946</v>
      </c>
      <c r="Q98">
        <f>+Calculos!DS14</f>
        <v>25.610859728506789</v>
      </c>
      <c r="R98"/>
      <c r="S98" s="37">
        <f>+Calculos!EG14</f>
        <v>0.23231357552581261</v>
      </c>
      <c r="T98">
        <f>+Calculos!EM14</f>
        <v>0.13344316309719934</v>
      </c>
    </row>
    <row r="99" spans="2:20" ht="15">
      <c r="B99" s="20" t="s">
        <v>217</v>
      </c>
      <c r="C99" s="2" t="s">
        <v>67</v>
      </c>
      <c r="D99" s="7">
        <f>+Calculos!G15</f>
        <v>1652.0002306099982</v>
      </c>
      <c r="E99" s="7">
        <f>+Calculos!K15</f>
        <v>72.02265148486471</v>
      </c>
      <c r="F99" s="8">
        <f>+Calculos!S15</f>
        <v>1.8220527583283195</v>
      </c>
      <c r="G99">
        <f>+Calculos!W15</f>
        <v>49.03846153846154</v>
      </c>
      <c r="H99" s="12">
        <f>+Calculos!AG15</f>
        <v>4.567825444556588</v>
      </c>
      <c r="I99">
        <f>+Calculos!AQ15</f>
        <v>0</v>
      </c>
      <c r="J99">
        <f>+Calculos!BA15</f>
        <v>33.415760020662766</v>
      </c>
      <c r="K99">
        <f>+Calculos!BM15</f>
        <v>4.8129695503012213</v>
      </c>
      <c r="L99">
        <f>+Calculos!BQ15</f>
        <v>37.592730023245608</v>
      </c>
      <c r="M99">
        <f>+Calculos!BU15</f>
        <v>6.5834547777334569</v>
      </c>
      <c r="N99">
        <f>+Calculos!CG15</f>
        <v>2.8233690009285852E-2</v>
      </c>
      <c r="O99">
        <f>+Calculos!DG15</f>
        <v>34.073309241094478</v>
      </c>
      <c r="P99">
        <f>+Calculos!DM15</f>
        <v>5.9990522824198385</v>
      </c>
      <c r="Q99">
        <f>+Calculos!DS15</f>
        <v>10.530896431679722</v>
      </c>
      <c r="R99"/>
      <c r="S99" s="37">
        <f>+Calculos!EG15</f>
        <v>0.35935884177869698</v>
      </c>
      <c r="T99">
        <f>+Calculos!EM15</f>
        <v>0.46343631918204048</v>
      </c>
    </row>
    <row r="100" spans="2:20" ht="15">
      <c r="B100" s="20" t="s">
        <v>218</v>
      </c>
      <c r="C100" s="2" t="s">
        <v>69</v>
      </c>
      <c r="D100" s="7">
        <f>+Calculos!G16</f>
        <v>1030.8736036522346</v>
      </c>
      <c r="E100" s="7">
        <f>+Calculos!K16</f>
        <v>73.65184542854233</v>
      </c>
      <c r="F100" s="8">
        <f>+Calculos!S16</f>
        <v>1.9618071461179463</v>
      </c>
      <c r="G100">
        <f>+Calculos!W16</f>
        <v>23.913043478260871</v>
      </c>
      <c r="H100" s="12">
        <f>+Calculos!AG16</f>
        <v>5.7907185384552653</v>
      </c>
      <c r="I100">
        <f>+Calculos!AQ16</f>
        <v>19.926355441283711</v>
      </c>
      <c r="J100">
        <f>+Calculos!BA16</f>
        <v>123.06135969434148</v>
      </c>
      <c r="K100">
        <f>+Calculos!BM16</f>
        <v>4.8764920489217527</v>
      </c>
      <c r="L100">
        <f>+Calculos!BQ16</f>
        <v>40.217046495417904</v>
      </c>
      <c r="M100">
        <f>+Calculos!BU16</f>
        <v>7.0905315423977209</v>
      </c>
      <c r="N100">
        <f>+Calculos!CG16</f>
        <v>5.6938129588869429E-2</v>
      </c>
      <c r="O100">
        <f>+Calculos!DG16</f>
        <v>8.9430894308943092</v>
      </c>
      <c r="P100">
        <f>+Calculos!DM16</f>
        <v>2.1984126984126986</v>
      </c>
      <c r="Q100">
        <f>+Calculos!DS16</f>
        <v>5.3883692557950384</v>
      </c>
      <c r="R100"/>
      <c r="S100" s="37">
        <f>+Calculos!EG16</f>
        <v>0.22818086225026288</v>
      </c>
      <c r="T100">
        <f>+Calculos!EM16</f>
        <v>0.15923683727756374</v>
      </c>
    </row>
    <row r="101" spans="2:20" ht="15">
      <c r="B101" s="20" t="s">
        <v>219</v>
      </c>
      <c r="C101" s="2" t="s">
        <v>70</v>
      </c>
      <c r="D101" s="7">
        <f>+Calculos!G17</f>
        <v>953.76923849796617</v>
      </c>
      <c r="E101" s="7">
        <f>+Calculos!K17</f>
        <v>58.505350877156403</v>
      </c>
      <c r="F101" s="8">
        <f>+Calculos!S17</f>
        <v>5.8366383297875748</v>
      </c>
      <c r="G101">
        <f>+Calculos!W17</f>
        <v>26.315789473684209</v>
      </c>
      <c r="H101" s="12">
        <f>+Calculos!AG17</f>
        <v>6.556660474265108</v>
      </c>
      <c r="I101">
        <f>+Calculos!AQ17</f>
        <v>0</v>
      </c>
      <c r="J101">
        <f>+Calculos!BA17</f>
        <v>97.937401498042718</v>
      </c>
      <c r="K101">
        <f>+Calculos!BM17</f>
        <v>2.5014164270518178</v>
      </c>
      <c r="L101">
        <f>+Calculos!BQ17</f>
        <v>34.846120504624629</v>
      </c>
      <c r="M101">
        <f>+Calculos!BU17</f>
        <v>3.3004800079155934</v>
      </c>
      <c r="N101">
        <f>+Calculos!CG17</f>
        <v>4.290632095510144E-2</v>
      </c>
      <c r="O101">
        <f>+Calculos!DG17</f>
        <v>53.200958575830192</v>
      </c>
      <c r="P101">
        <f>+Calculos!DM17</f>
        <v>5.7716177079023581</v>
      </c>
      <c r="Q101">
        <f>+Calculos!DS17</f>
        <v>12.968299711815561</v>
      </c>
      <c r="R101"/>
      <c r="S101" s="37">
        <f>+Calculos!EG17</f>
        <v>0.19365853658536586</v>
      </c>
      <c r="T101">
        <f>+Calculos!EM17</f>
        <v>0.10486001056524036</v>
      </c>
    </row>
    <row r="102" spans="2:20" ht="15">
      <c r="B102" s="20" t="s">
        <v>220</v>
      </c>
      <c r="C102" s="2" t="s">
        <v>71</v>
      </c>
      <c r="D102" s="7">
        <f>+Calculos!G18</f>
        <v>1203.5656448618183</v>
      </c>
      <c r="E102" s="7">
        <f>+Calculos!K18</f>
        <v>150.49298683264539</v>
      </c>
      <c r="F102" s="8">
        <f>+Calculos!S18</f>
        <v>3.6059814204202896</v>
      </c>
      <c r="G102">
        <f>+Calculos!W18</f>
        <v>33.796296296296298</v>
      </c>
      <c r="H102" s="12">
        <f>+Calculos!AG18</f>
        <v>3.6979614071109808</v>
      </c>
      <c r="I102">
        <f>+Calculos!AQ18</f>
        <v>12.835276524433059</v>
      </c>
      <c r="J102">
        <f>+Calculos!BA18</f>
        <v>46.247342133222453</v>
      </c>
      <c r="K102">
        <f>+Calculos!BM18</f>
        <v>3.0638233746927637</v>
      </c>
      <c r="L102">
        <f>+Calculos!BQ18</f>
        <v>29.364792755800188</v>
      </c>
      <c r="M102">
        <f>+Calculos!BU18</f>
        <v>2.6225319421238469</v>
      </c>
      <c r="N102">
        <f>+Calculos!CG18</f>
        <v>3.4537205512128515E-2</v>
      </c>
      <c r="O102">
        <f>+Calculos!DG18</f>
        <v>20.299437604499165</v>
      </c>
      <c r="P102">
        <f>+Calculos!DM18</f>
        <v>30.338995354239255</v>
      </c>
      <c r="Q102">
        <f>+Calculos!DS18</f>
        <v>20.161290322580644</v>
      </c>
      <c r="R102"/>
      <c r="S102" s="37">
        <f>+Calculos!EG18</f>
        <v>0.22460113226968606</v>
      </c>
      <c r="T102">
        <f>+Calculos!EM18</f>
        <v>0.12877714825306893</v>
      </c>
    </row>
    <row r="103" spans="2:20" ht="15">
      <c r="B103" s="20" t="s">
        <v>221</v>
      </c>
      <c r="C103" s="2" t="s">
        <v>72</v>
      </c>
      <c r="D103" s="7">
        <f>+Calculos!G19</f>
        <v>1198.5794280487205</v>
      </c>
      <c r="E103" s="7">
        <f>+Calculos!K19</f>
        <v>32.062096022924898</v>
      </c>
      <c r="F103" s="8">
        <f>+Calculos!S19</f>
        <v>1.0728858162598276</v>
      </c>
      <c r="G103">
        <f>+Calculos!W19</f>
        <v>50</v>
      </c>
      <c r="H103" s="12">
        <f>+Calculos!AG19</f>
        <v>2.9771766276798299</v>
      </c>
      <c r="I103">
        <f>+Calculos!AQ19</f>
        <v>2.5903375784836724</v>
      </c>
      <c r="J103">
        <f>+Calculos!BA19</f>
        <v>96.39375217689124</v>
      </c>
      <c r="K103">
        <f>+Calculos!BM19</f>
        <v>2.3235980109052621</v>
      </c>
      <c r="L103">
        <f>+Calculos!BQ19</f>
        <v>23.02258845498989</v>
      </c>
      <c r="M103">
        <f>+Calculos!BU19</f>
        <v>3.0111933406629414</v>
      </c>
      <c r="N103">
        <f>+Calculos!CG19</f>
        <v>2.612531101560733E-2</v>
      </c>
      <c r="O103">
        <f>+Calculos!DG19</f>
        <v>7.9609972846210812</v>
      </c>
      <c r="P103">
        <f>+Calculos!DM19</f>
        <v>10.769806820230484</v>
      </c>
      <c r="Q103">
        <f>+Calculos!DS19</f>
        <v>11.772241992882563</v>
      </c>
      <c r="R103"/>
      <c r="S103" s="37">
        <f>+Calculos!EG19</f>
        <v>0.30542452830188677</v>
      </c>
      <c r="T103">
        <f>+Calculos!EM19</f>
        <v>0.1253723562704796</v>
      </c>
    </row>
    <row r="104" spans="2:20" ht="15">
      <c r="B104" s="20" t="s">
        <v>223</v>
      </c>
      <c r="C104" s="2" t="s">
        <v>73</v>
      </c>
      <c r="D104" s="7">
        <f>+Calculos!G20</f>
        <v>768.10636826447126</v>
      </c>
      <c r="E104" s="7">
        <f>+Calculos!K20</f>
        <v>54.041132350562137</v>
      </c>
      <c r="F104" s="8">
        <f>+Calculos!S20</f>
        <v>4.7862516574571936</v>
      </c>
      <c r="G104">
        <f>+Calculos!W20</f>
        <v>15.057915057915057</v>
      </c>
      <c r="H104" s="12">
        <f>+Calculos!AG20</f>
        <v>10.564776525236503</v>
      </c>
      <c r="I104">
        <f>+Calculos!AQ20</f>
        <v>14.48928910848405</v>
      </c>
      <c r="J104">
        <f>+Calculos!BA20</f>
        <v>70.227365228508276</v>
      </c>
      <c r="K104">
        <f>+Calculos!BM20</f>
        <v>3.1980863347554886</v>
      </c>
      <c r="L104">
        <f>+Calculos!BQ20</f>
        <v>35.52704071194362</v>
      </c>
      <c r="M104">
        <f>+Calculos!BU20</f>
        <v>6.8530421459046176</v>
      </c>
      <c r="N104">
        <f>+Calculos!CG20</f>
        <v>0.10670990766441965</v>
      </c>
      <c r="O104">
        <f>+Calculos!DG20</f>
        <v>47.443762781186095</v>
      </c>
      <c r="P104">
        <f>+Calculos!DM20</f>
        <v>4.4497218923817261</v>
      </c>
      <c r="Q104">
        <f>+Calculos!DS20</f>
        <v>4.6411591577994118</v>
      </c>
      <c r="R104"/>
      <c r="S104" s="37">
        <f>+Calculos!EG20</f>
        <v>0.32723611344185266</v>
      </c>
      <c r="T104">
        <f>+Calculos!EM20</f>
        <v>0.3339041095890411</v>
      </c>
    </row>
    <row r="105" spans="2:20" ht="15">
      <c r="B105" s="20" t="s">
        <v>224</v>
      </c>
      <c r="C105" s="2" t="s">
        <v>74</v>
      </c>
      <c r="D105" s="7">
        <f>+Calculos!G21</f>
        <v>1315.3329369126038</v>
      </c>
      <c r="E105" s="7">
        <f>+Calculos!K21</f>
        <v>81.651769471434449</v>
      </c>
      <c r="F105" s="8">
        <f>+Calculos!S21</f>
        <v>3.8013897776879562</v>
      </c>
      <c r="G105">
        <f>+Calculos!W21</f>
        <v>27.722772277227723</v>
      </c>
      <c r="H105" s="12">
        <f>+Calculos!AG21</f>
        <v>8.6701769666257569</v>
      </c>
      <c r="I105">
        <f>+Calculos!AQ21</f>
        <v>0.72903365599495051</v>
      </c>
      <c r="J105">
        <f>+Calculos!BA21</f>
        <v>308.64160564871941</v>
      </c>
      <c r="K105">
        <f>+Calculos!BM21</f>
        <v>4.5304234336829063</v>
      </c>
      <c r="L105">
        <f>+Calculos!BQ21</f>
        <v>64.363257057839917</v>
      </c>
      <c r="M105">
        <f>+Calculos!BU21</f>
        <v>11.352095500492799</v>
      </c>
      <c r="N105">
        <f>+Calculos!CG21</f>
        <v>1.2259776845976771E-2</v>
      </c>
      <c r="O105">
        <f>+Calculos!DG21</f>
        <v>11.587485515643106</v>
      </c>
      <c r="P105">
        <f>+Calculos!DM21</f>
        <v>2.8782574873590043</v>
      </c>
      <c r="Q105">
        <f>+Calculos!DS21</f>
        <v>9.9029126213592225</v>
      </c>
      <c r="R105"/>
      <c r="S105" s="37">
        <f>+Calculos!EG21</f>
        <v>0.42583732057416268</v>
      </c>
      <c r="T105">
        <f>+Calculos!EM21</f>
        <v>0.28880475932936722</v>
      </c>
    </row>
    <row r="106" spans="2:20" ht="15">
      <c r="B106" s="20" t="s">
        <v>225</v>
      </c>
      <c r="C106" s="2" t="s">
        <v>75</v>
      </c>
      <c r="D106" s="7">
        <f>+Calculos!G22</f>
        <v>543.55420057411482</v>
      </c>
      <c r="E106" s="7">
        <f>+Calculos!K22</f>
        <v>97.810339459894095</v>
      </c>
      <c r="F106" s="8">
        <f>+Calculos!S22</f>
        <v>5.2296255016150557</v>
      </c>
      <c r="G106">
        <f>+Calculos!W22</f>
        <v>36</v>
      </c>
      <c r="H106" s="12">
        <f>+Calculos!AG22</f>
        <v>19.843656043295251</v>
      </c>
      <c r="I106">
        <f>+Calculos!AQ22</f>
        <v>19.120818240280048</v>
      </c>
      <c r="J106">
        <f>+Calculos!BA22</f>
        <v>86.942523964350301</v>
      </c>
      <c r="K106">
        <f>+Calculos!BM22</f>
        <v>4.0039320246740271</v>
      </c>
      <c r="L106">
        <f>+Calculos!BQ22</f>
        <v>55.319632259271756</v>
      </c>
      <c r="M106">
        <f>+Calculos!BU22</f>
        <v>9.5604091201400241</v>
      </c>
      <c r="N106">
        <f>+Calculos!CG22</f>
        <v>0.25760911798989766</v>
      </c>
      <c r="O106">
        <f>+Calculos!DG22</f>
        <v>6.8064627019594361</v>
      </c>
      <c r="P106">
        <f>+Calculos!DM22</f>
        <v>53.201634877384194</v>
      </c>
      <c r="Q106">
        <f>+Calculos!DS22</f>
        <v>26.035502958579883</v>
      </c>
      <c r="R106"/>
      <c r="S106" s="37">
        <f>+Calculos!EG22</f>
        <v>0.31185031185031187</v>
      </c>
      <c r="T106">
        <f>+Calculos!EM22</f>
        <v>0.11198208286674133</v>
      </c>
    </row>
    <row r="107" spans="2:20" ht="15">
      <c r="B107" s="20" t="s">
        <v>226</v>
      </c>
      <c r="C107" s="2" t="s">
        <v>76</v>
      </c>
      <c r="D107" s="7">
        <f>+Calculos!G23</f>
        <v>1422.574901075498</v>
      </c>
      <c r="E107" s="7">
        <f>+Calculos!K23</f>
        <v>76.742361284003707</v>
      </c>
      <c r="F107" s="8">
        <f>+Calculos!S23</f>
        <v>4.109442354178011</v>
      </c>
      <c r="G107">
        <f>+Calculos!W23</f>
        <v>41.782729805013929</v>
      </c>
      <c r="H107" s="12">
        <f>+Calculos!AG23</f>
        <v>2.5155494125777467</v>
      </c>
      <c r="I107">
        <f>+Calculos!AQ23</f>
        <v>14.589503477512364</v>
      </c>
      <c r="J107">
        <f>+Calculos!BA23</f>
        <v>99.963659945650761</v>
      </c>
      <c r="K107">
        <f>+Calculos!BM23</f>
        <v>2.5561124691059396</v>
      </c>
      <c r="L107">
        <f>+Calculos!BQ23</f>
        <v>22.670751360608836</v>
      </c>
      <c r="M107">
        <f>+Calculos!BU23</f>
        <v>7.0784652990626027</v>
      </c>
      <c r="N107">
        <f>+Calculos!CG23</f>
        <v>6.4963218116028648E-2</v>
      </c>
      <c r="O107">
        <f>+Calculos!DG23</f>
        <v>66.767922235722963</v>
      </c>
      <c r="P107">
        <f>+Calculos!DM23</f>
        <v>5.4217696435943301</v>
      </c>
      <c r="Q107">
        <f>+Calculos!DS23</f>
        <v>12.182741116751268</v>
      </c>
      <c r="R107"/>
      <c r="S107" s="37">
        <f>+Calculos!EG23</f>
        <v>0.18322392414296135</v>
      </c>
      <c r="T107">
        <f>+Calculos!EM23</f>
        <v>0.16018365004463717</v>
      </c>
    </row>
    <row r="108" spans="2:20" ht="15">
      <c r="B108" s="20" t="s">
        <v>227</v>
      </c>
      <c r="C108" s="2" t="s">
        <v>77</v>
      </c>
      <c r="D108" s="7">
        <f>+Calculos!G24</f>
        <v>854.97198710603345</v>
      </c>
      <c r="E108" s="7">
        <f>+Calculos!K24</f>
        <v>66.246371902047485</v>
      </c>
      <c r="F108" s="8">
        <f>+Calculos!S24</f>
        <v>2.7664963435392291</v>
      </c>
      <c r="G108">
        <f>+Calculos!W24</f>
        <v>21.276595744680851</v>
      </c>
      <c r="H108" s="12">
        <f>+Calculos!AG24</f>
        <v>9.3283582089552226</v>
      </c>
      <c r="I108">
        <f>+Calculos!AQ24</f>
        <v>3.3397343246329432</v>
      </c>
      <c r="J108">
        <f>+Calculos!BA24</f>
        <v>185.8786462172574</v>
      </c>
      <c r="K108">
        <f>+Calculos!BM24</f>
        <v>4.0375892581383344</v>
      </c>
      <c r="L108">
        <f>+Calculos!BQ24</f>
        <v>40.176505457524662</v>
      </c>
      <c r="M108">
        <f>+Calculos!BU24</f>
        <v>4.5111336773027073</v>
      </c>
      <c r="N108">
        <f>+Calculos!CG24</f>
        <v>5.0970569818409521E-2</v>
      </c>
      <c r="O108">
        <f>+Calculos!DG24</f>
        <v>19.7084917617237</v>
      </c>
      <c r="P108">
        <f>+Calculos!DM24</f>
        <v>5.7129798903107858</v>
      </c>
      <c r="Q108">
        <f>+Calculos!DS24</f>
        <v>8.9433481858688726</v>
      </c>
      <c r="R108"/>
      <c r="S108" s="37">
        <f>+Calculos!EG24</f>
        <v>9.3374264517779484E-2</v>
      </c>
      <c r="T108">
        <f>+Calculos!EM24</f>
        <v>9.1067864271457091E-2</v>
      </c>
    </row>
    <row r="109" spans="2:20" ht="15">
      <c r="B109" s="20" t="s">
        <v>228</v>
      </c>
      <c r="C109" s="2" t="s">
        <v>78</v>
      </c>
      <c r="D109" s="7">
        <f>+Calculos!G25</f>
        <v>1015.1866786532067</v>
      </c>
      <c r="E109" s="7">
        <f>+Calculos!K25</f>
        <v>38.506023133127094</v>
      </c>
      <c r="F109" s="8">
        <f>+Calculos!S25</f>
        <v>1.7275238889914459</v>
      </c>
      <c r="G109">
        <f>+Calculos!W25</f>
        <v>40.555555555555557</v>
      </c>
      <c r="H109" s="12">
        <f>+Calculos!AG25</f>
        <v>4.0713115666597748</v>
      </c>
      <c r="I109">
        <f>+Calculos!AQ25</f>
        <v>0</v>
      </c>
      <c r="J109">
        <f>+Calculos!BA25</f>
        <v>89.960402892152686</v>
      </c>
      <c r="K109">
        <f>+Calculos!BM25</f>
        <v>1.5014927259458362</v>
      </c>
      <c r="L109">
        <f>+Calculos!BQ25</f>
        <v>22.683841719934406</v>
      </c>
      <c r="M109">
        <f>+Calculos!BU25</f>
        <v>2.3087468796801569</v>
      </c>
      <c r="N109">
        <f>+Calculos!CG25</f>
        <v>7.9224270739983685E-2</v>
      </c>
      <c r="O109">
        <f>+Calculos!DG25</f>
        <v>30.12908541609448</v>
      </c>
      <c r="P109">
        <f>+Calculos!DM25</f>
        <v>6.9584736251402921</v>
      </c>
      <c r="Q109">
        <f>+Calculos!DS25</f>
        <v>5.208333333333333</v>
      </c>
      <c r="R109"/>
      <c r="S109" s="37">
        <f>+Calculos!EG25</f>
        <v>0.32794395041767715</v>
      </c>
      <c r="T109">
        <f>+Calculos!EM25</f>
        <v>0.23820708553532982</v>
      </c>
    </row>
    <row r="110" spans="2:20" ht="15">
      <c r="B110" s="20" t="s">
        <v>229</v>
      </c>
      <c r="C110" s="2" t="s">
        <v>79</v>
      </c>
      <c r="D110" s="7">
        <f>+Calculos!G26</f>
        <v>1807.1097543666749</v>
      </c>
      <c r="E110" s="7">
        <f>+Calculos!K26</f>
        <v>80.320423612907433</v>
      </c>
      <c r="F110" s="8">
        <f>+Calculos!S26</f>
        <v>2.2948692460830697</v>
      </c>
      <c r="G110">
        <f>+Calculos!W26</f>
        <v>28.125</v>
      </c>
      <c r="H110" s="12">
        <f>+Calculos!AG26</f>
        <v>1.8496535350467935</v>
      </c>
      <c r="I110">
        <f>+Calculos!AQ26</f>
        <v>12.671669315328254</v>
      </c>
      <c r="J110">
        <f>+Calculos!BA26</f>
        <v>46.296492616632364</v>
      </c>
      <c r="K110">
        <f>+Calculos!BM26</f>
        <v>4.2405192590665415</v>
      </c>
      <c r="L110">
        <f>+Calculos!BQ26</f>
        <v>50.237681104470681</v>
      </c>
      <c r="M110">
        <f>+Calculos!BU26</f>
        <v>4.0908538734524287</v>
      </c>
      <c r="N110">
        <f>+Calculos!CG26</f>
        <v>2.1532500554961354E-2</v>
      </c>
      <c r="O110">
        <f>+Calculos!DG26</f>
        <v>22.861101489435399</v>
      </c>
      <c r="P110">
        <f>+Calculos!DM26</f>
        <v>8.0805082230006526</v>
      </c>
      <c r="Q110">
        <f>+Calculos!DS26</f>
        <v>18.793503480278421</v>
      </c>
      <c r="R110"/>
      <c r="S110" s="37">
        <f>+Calculos!EG26</f>
        <v>0.1847664385599524</v>
      </c>
      <c r="T110">
        <f>+Calculos!EM26</f>
        <v>0.27636849132176233</v>
      </c>
    </row>
    <row r="111" spans="2:20" ht="15">
      <c r="B111" s="20" t="s">
        <v>230</v>
      </c>
      <c r="C111" s="2" t="s">
        <v>80</v>
      </c>
      <c r="D111" s="7">
        <f>+Calculos!G27</f>
        <v>1849.9849760951001</v>
      </c>
      <c r="E111" s="7">
        <f>+Calculos!K27</f>
        <v>93.343787837571128</v>
      </c>
      <c r="F111" s="8">
        <f>+Calculos!S27</f>
        <v>2.0319736127906642</v>
      </c>
      <c r="G111">
        <f>+Calculos!W27</f>
        <v>0</v>
      </c>
      <c r="H111" s="12">
        <f>+Calculos!AG27</f>
        <v>11.086702821445733</v>
      </c>
      <c r="I111">
        <f>+Calculos!AQ27</f>
        <v>0</v>
      </c>
      <c r="J111">
        <f>+Calculos!BA27</f>
        <v>66.801132520493084</v>
      </c>
      <c r="K111">
        <f>+Calculos!BM27</f>
        <v>3.6829521731830788</v>
      </c>
      <c r="L111">
        <f>+Calculos!BQ27</f>
        <v>41.337963185210079</v>
      </c>
      <c r="M111">
        <f>+Calculos!BU27</f>
        <v>23.304197371692929</v>
      </c>
      <c r="N111">
        <f>+Calculos!CG27</f>
        <v>5.1468103294038128E-2</v>
      </c>
      <c r="O111">
        <f>+Calculos!DG27</f>
        <v>5.3447572419420641</v>
      </c>
      <c r="P111">
        <f>+Calculos!DM27</f>
        <v>7.2004426177679415</v>
      </c>
      <c r="Q111">
        <f>+Calculos!DS27</f>
        <v>7.8109932497589201</v>
      </c>
      <c r="R111"/>
      <c r="S111" s="37">
        <f>+Calculos!EG27</f>
        <v>6.9484936831875607E-2</v>
      </c>
      <c r="T111">
        <f>+Calculos!EM27</f>
        <v>4.686987872828581E-2</v>
      </c>
    </row>
    <row r="112" spans="2:20" ht="15">
      <c r="B112" s="20" t="s">
        <v>231</v>
      </c>
      <c r="C112" s="2" t="s">
        <v>81</v>
      </c>
      <c r="D112" s="7">
        <f>+Calculos!G28</f>
        <v>430.61903638304125</v>
      </c>
      <c r="E112" s="7">
        <f>+Calculos!K28</f>
        <v>59.706308156677061</v>
      </c>
      <c r="F112" s="8">
        <f>+Calculos!S28</f>
        <v>7.154588021207652</v>
      </c>
      <c r="G112">
        <f>+Calculos!W28</f>
        <v>20.883534136546185</v>
      </c>
      <c r="H112" s="12">
        <f>+Calculos!AG28</f>
        <v>19.903854263304378</v>
      </c>
      <c r="I112">
        <f>+Calculos!AQ28</f>
        <v>14.163905219649665</v>
      </c>
      <c r="J112">
        <f>+Calculos!BA28</f>
        <v>112.54856993767773</v>
      </c>
      <c r="K112">
        <f>+Calculos!BM28</f>
        <v>2.542239398398658</v>
      </c>
      <c r="L112">
        <f>+Calculos!BQ28</f>
        <v>43.69019994676551</v>
      </c>
      <c r="M112">
        <f>+Calculos!BU28</f>
        <v>3.3049112179182556</v>
      </c>
      <c r="N112">
        <f>+Calculos!CG28</f>
        <v>6.5749975791614221E-2</v>
      </c>
      <c r="O112">
        <f>+Calculos!DG28</f>
        <v>16.009673518742442</v>
      </c>
      <c r="P112">
        <f>+Calculos!DM28</f>
        <v>17.05619094977623</v>
      </c>
      <c r="Q112">
        <f>+Calculos!DS28</f>
        <v>147.21448467966573</v>
      </c>
      <c r="R112"/>
      <c r="S112" s="37">
        <f>+Calculos!EG28</f>
        <v>0.31667249213561693</v>
      </c>
      <c r="T112">
        <f>+Calculos!EM28</f>
        <v>0.30525606469002697</v>
      </c>
    </row>
    <row r="113" spans="2:20" ht="15">
      <c r="B113" s="20" t="s">
        <v>232</v>
      </c>
      <c r="C113" s="2" t="s">
        <v>82</v>
      </c>
      <c r="D113" s="7">
        <f>+Calculos!G29</f>
        <v>1060.956321535604</v>
      </c>
      <c r="E113" s="7">
        <f>+Calculos!K29</f>
        <v>74.851616052756654</v>
      </c>
      <c r="F113" s="8">
        <f>+Calculos!S29</f>
        <v>2.6134404888607965</v>
      </c>
      <c r="G113">
        <f>+Calculos!W29</f>
        <v>41.791044776119406</v>
      </c>
      <c r="H113" s="12">
        <f>+Calculos!AG29</f>
        <v>7.2319595768198326</v>
      </c>
      <c r="I113">
        <f>+Calculos!AQ29</f>
        <v>0.80413553503409119</v>
      </c>
      <c r="J113">
        <f>+Calculos!BA29</f>
        <v>26.402450066952657</v>
      </c>
      <c r="K113">
        <f>+Calculos!BM29</f>
        <v>5.7629713344109872</v>
      </c>
      <c r="L113">
        <f>+Calculos!BQ29</f>
        <v>41.379474406962608</v>
      </c>
      <c r="M113">
        <f>+Calculos!BU29</f>
        <v>4.4897567372736757</v>
      </c>
      <c r="N113">
        <f>+Calculos!CG29</f>
        <v>0.11353296665987642</v>
      </c>
      <c r="O113">
        <f>+Calculos!DG29</f>
        <v>74.410949410949414</v>
      </c>
      <c r="P113">
        <f>+Calculos!DM29</f>
        <v>21.938666094788761</v>
      </c>
      <c r="Q113">
        <f>+Calculos!DS29</f>
        <v>8.2825385442811044</v>
      </c>
      <c r="R113"/>
      <c r="S113" s="37">
        <f>+Calculos!EG29</f>
        <v>0.12316625916870416</v>
      </c>
      <c r="T113">
        <f>+Calculos!EM29</f>
        <v>0.11387397569935009</v>
      </c>
    </row>
    <row r="114" spans="2:20" ht="15">
      <c r="B114" s="20" t="s">
        <v>233</v>
      </c>
      <c r="C114" s="2" t="s">
        <v>83</v>
      </c>
      <c r="D114" s="7">
        <f>+Calculos!G30</f>
        <v>977.18197072497958</v>
      </c>
      <c r="E114" s="7">
        <f>+Calculos!K30</f>
        <v>70.47821394635308</v>
      </c>
      <c r="F114" s="8">
        <f>+Calculos!S30</f>
        <v>3.4096862093059062</v>
      </c>
      <c r="G114">
        <f>+Calculos!W30</f>
        <v>13.043478260869565</v>
      </c>
      <c r="H114" s="12">
        <f>+Calculos!AG30</f>
        <v>2.3378345371436549</v>
      </c>
      <c r="I114">
        <f>+Calculos!AQ30</f>
        <v>0</v>
      </c>
      <c r="J114">
        <f>+Calculos!BA30</f>
        <v>27.925330054215376</v>
      </c>
      <c r="K114">
        <f>+Calculos!BM30</f>
        <v>3.307395623026729</v>
      </c>
      <c r="L114">
        <f>+Calculos!BQ30</f>
        <v>45.655698342606087</v>
      </c>
      <c r="M114">
        <f>+Calculos!BU30</f>
        <v>8.9674747304745335</v>
      </c>
      <c r="N114">
        <f>+Calculos!CG30</f>
        <v>0.16607220969749992</v>
      </c>
      <c r="O114">
        <f>+Calculos!DG30</f>
        <v>29.076408034659316</v>
      </c>
      <c r="P114">
        <f>+Calculos!DM30</f>
        <v>65.352953282568436</v>
      </c>
      <c r="Q114">
        <f>+Calculos!DS30</f>
        <v>33.102714209686006</v>
      </c>
      <c r="R114"/>
      <c r="S114" s="37">
        <f>+Calculos!EG30</f>
        <v>0.16373598369011214</v>
      </c>
      <c r="T114">
        <f>+Calculos!EM30</f>
        <v>0.12022829341317365</v>
      </c>
    </row>
    <row r="115" spans="2:20" ht="15">
      <c r="B115" s="20" t="s">
        <v>234</v>
      </c>
      <c r="C115" s="2" t="s">
        <v>84</v>
      </c>
      <c r="D115" s="7">
        <f>+Calculos!G31</f>
        <v>2410.0007227653073</v>
      </c>
      <c r="E115" s="7">
        <f>+Calculos!K31</f>
        <v>101.76602648173494</v>
      </c>
      <c r="F115" s="8">
        <f>+Calculos!S31</f>
        <v>3.3977939592005479</v>
      </c>
      <c r="G115">
        <f>+Calculos!W31</f>
        <v>10.989010989010989</v>
      </c>
      <c r="H115" s="12">
        <f>+Calculos!AG31</f>
        <v>0</v>
      </c>
      <c r="I115">
        <f>+Calculos!AQ31</f>
        <v>27.769624703589663</v>
      </c>
      <c r="J115">
        <f>+Calculos!BA31</f>
        <v>270.06169764608802</v>
      </c>
      <c r="K115">
        <f>+Calculos!BM31</f>
        <v>4.6562361663118628</v>
      </c>
      <c r="L115">
        <f>+Calculos!BQ31</f>
        <v>53.441845728660482</v>
      </c>
      <c r="M115">
        <f>+Calculos!BU31</f>
        <v>8.2218224197939183</v>
      </c>
      <c r="N115">
        <f>+Calculos!CG31</f>
        <v>2.2471809797601935E-2</v>
      </c>
      <c r="O115">
        <f>+Calculos!DG31</f>
        <v>24.878556557945871</v>
      </c>
      <c r="P115">
        <f>+Calculos!DM31</f>
        <v>7.7718323029767777</v>
      </c>
      <c r="Q115">
        <f>+Calculos!DS31</f>
        <v>2.2400000000000002</v>
      </c>
      <c r="R115"/>
      <c r="S115" s="37">
        <f>+Calculos!EG31</f>
        <v>0.3235867446393762</v>
      </c>
      <c r="T115">
        <f>+Calculos!EM31</f>
        <v>0.27581295988606691</v>
      </c>
    </row>
    <row r="116" spans="2:20" ht="15">
      <c r="B116" s="20" t="s">
        <v>235</v>
      </c>
      <c r="C116" s="2" t="s">
        <v>85</v>
      </c>
      <c r="D116" s="7">
        <f>+Calculos!G32</f>
        <v>1257.871858950376</v>
      </c>
      <c r="E116" s="7">
        <f>+Calculos!K32</f>
        <v>61.156543904006291</v>
      </c>
      <c r="F116" s="8">
        <f>+Calculos!S32</f>
        <v>4.6283678819829408</v>
      </c>
      <c r="G116">
        <f>+Calculos!W32</f>
        <v>34.4</v>
      </c>
      <c r="H116" s="12">
        <f>+Calculos!AG32</f>
        <v>3.2981086356599585</v>
      </c>
      <c r="I116">
        <f>+Calculos!AQ32</f>
        <v>0.79020915058245322</v>
      </c>
      <c r="J116">
        <f>+Calculos!BA32</f>
        <v>76.339848297340566</v>
      </c>
      <c r="K116">
        <f>+Calculos!BM32</f>
        <v>3.0761713361959786</v>
      </c>
      <c r="L116">
        <f>+Calculos!BQ32</f>
        <v>25.964014947709178</v>
      </c>
      <c r="M116">
        <f>+Calculos!BU32</f>
        <v>3.132614846951868</v>
      </c>
      <c r="N116">
        <f>+Calculos!CG32</f>
        <v>4.4971391093923153E-2</v>
      </c>
      <c r="O116">
        <f>+Calculos!DG32</f>
        <v>21.307227181111433</v>
      </c>
      <c r="P116">
        <f>+Calculos!DM32</f>
        <v>4.1400778210116735</v>
      </c>
      <c r="Q116">
        <f>+Calculos!DS32</f>
        <v>0.14587892049598833</v>
      </c>
      <c r="R116"/>
      <c r="S116" s="37">
        <f>+Calculos!EG32</f>
        <v>0.12950354609929077</v>
      </c>
      <c r="T116">
        <f>+Calculos!EM32</f>
        <v>0.13602502979737782</v>
      </c>
    </row>
    <row r="117" spans="2:20" ht="15">
      <c r="B117" s="20" t="s">
        <v>236</v>
      </c>
      <c r="C117" s="2" t="s">
        <v>86</v>
      </c>
      <c r="D117" s="7">
        <f>+Calculos!G33</f>
        <v>626.06190166517752</v>
      </c>
      <c r="E117" s="7">
        <f>+Calculos!K33</f>
        <v>43.494991543900881</v>
      </c>
      <c r="F117" s="8">
        <f>+Calculos!S33</f>
        <v>1.2516544329180108</v>
      </c>
      <c r="G117">
        <f>+Calculos!W33</f>
        <v>33.333333333333336</v>
      </c>
      <c r="H117" s="12">
        <f>+Calculos!AG33</f>
        <v>10.621017118580532</v>
      </c>
      <c r="I117">
        <f>+Calculos!AQ33</f>
        <v>0.23468520617212701</v>
      </c>
      <c r="J117">
        <f>+Calculos!BA33</f>
        <v>114.44815220994062</v>
      </c>
      <c r="K117">
        <f>+Calculos!BM33</f>
        <v>2.8162224740655244</v>
      </c>
      <c r="L117">
        <f>+Calculos!BQ33</f>
        <v>35.985064946392811</v>
      </c>
      <c r="M117">
        <f>+Calculos!BU33</f>
        <v>3.4420496905245295</v>
      </c>
      <c r="N117">
        <f>+Calculos!CG33</f>
        <v>8.6785625155977042E-2</v>
      </c>
      <c r="O117">
        <f>+Calculos!DG33</f>
        <v>1.9271948608137044</v>
      </c>
      <c r="P117">
        <f>+Calculos!DM33</f>
        <v>10.185967878275571</v>
      </c>
      <c r="Q117">
        <f>+Calculos!DS33</f>
        <v>5.5636896046852122</v>
      </c>
      <c r="R117"/>
      <c r="S117" s="37">
        <f>+Calculos!EG33</f>
        <v>0.16731517509727625</v>
      </c>
      <c r="T117">
        <f>+Calculos!EM33</f>
        <v>0.19501133786848074</v>
      </c>
    </row>
    <row r="118" spans="2:20" ht="15">
      <c r="B118" s="20" t="s">
        <v>237</v>
      </c>
      <c r="C118" s="2" t="s">
        <v>87</v>
      </c>
      <c r="D118" s="7">
        <f>+Calculos!G34</f>
        <v>565.92487290457484</v>
      </c>
      <c r="E118" s="7">
        <f>+Calculos!K34</f>
        <v>39.35712405825312</v>
      </c>
      <c r="F118" s="8">
        <f>+Calculos!S34</f>
        <v>2.9949690236940327</v>
      </c>
      <c r="G118">
        <f>+Calculos!W34</f>
        <v>24.213836477987421</v>
      </c>
      <c r="H118" s="12">
        <f>+Calculos!AG34</f>
        <v>0.8344495926568436</v>
      </c>
      <c r="I118">
        <f>+Calculos!AQ34</f>
        <v>0.82019898574193417</v>
      </c>
      <c r="J118">
        <f>+Calculos!BA34</f>
        <v>195.90328501872503</v>
      </c>
      <c r="K118">
        <f>+Calculos!BM34</f>
        <v>4.0264313845513131</v>
      </c>
      <c r="L118">
        <f>+Calculos!BQ34</f>
        <v>24.009461218991166</v>
      </c>
      <c r="M118">
        <f>+Calculos!BU34</f>
        <v>3.5417683475219892</v>
      </c>
      <c r="N118">
        <f>+Calculos!CG34</f>
        <v>3.3881541115583669E-2</v>
      </c>
      <c r="O118">
        <f>+Calculos!DG34</f>
        <v>3.2076289553532726</v>
      </c>
      <c r="P118">
        <f>+Calculos!DM34</f>
        <v>7.5780505577041648</v>
      </c>
      <c r="Q118">
        <f>+Calculos!DS34</f>
        <v>30.58058058058058</v>
      </c>
      <c r="R118"/>
      <c r="S118" s="37">
        <f>+Calculos!EG34</f>
        <v>0.13770817797663434</v>
      </c>
      <c r="T118">
        <f>+Calculos!EM34</f>
        <v>0.14665784248841826</v>
      </c>
    </row>
    <row r="119" spans="2:20" ht="15">
      <c r="B119" s="20" t="s">
        <v>238</v>
      </c>
      <c r="C119" s="2" t="s">
        <v>88</v>
      </c>
      <c r="D119" s="7">
        <f>+Calculos!G35</f>
        <v>1644.026397306804</v>
      </c>
      <c r="E119" s="7">
        <f>+Calculos!K35</f>
        <v>71.78721758974676</v>
      </c>
      <c r="F119" s="8">
        <f>+Calculos!S35</f>
        <v>1.2743293063268657</v>
      </c>
      <c r="G119">
        <f>+Calculos!W35</f>
        <v>18.181818181818183</v>
      </c>
      <c r="H119" s="12">
        <f>+Calculos!AG35</f>
        <v>0</v>
      </c>
      <c r="I119">
        <f>+Calculos!AQ35</f>
        <v>1.0383423977478166</v>
      </c>
      <c r="J119">
        <f>+Calculos!BA35</f>
        <v>165.99319149450321</v>
      </c>
      <c r="K119">
        <f>+Calculos!BM35</f>
        <v>2.9734350480960194</v>
      </c>
      <c r="L119">
        <f>+Calculos!BQ35</f>
        <v>33.132561964498507</v>
      </c>
      <c r="M119">
        <f>+Calculos!BU35</f>
        <v>2.643053376085351</v>
      </c>
      <c r="N119">
        <f>+Calculos!CG35</f>
        <v>1.0644034164437925E-2</v>
      </c>
      <c r="O119">
        <f>+Calculos!DG35</f>
        <v>12.231030577576444</v>
      </c>
      <c r="P119">
        <f>+Calculos!DM35</f>
        <v>6.5663870407868092</v>
      </c>
      <c r="Q119">
        <f>+Calculos!DS35</f>
        <v>30.76923076923077</v>
      </c>
      <c r="R119"/>
      <c r="S119" s="37">
        <f>+Calculos!EG35</f>
        <v>0.15222562011552837</v>
      </c>
      <c r="T119">
        <f>+Calculos!EM35</f>
        <v>0.27535341118623236</v>
      </c>
    </row>
    <row r="120" spans="2:20" ht="15">
      <c r="B120" s="20" t="s">
        <v>239</v>
      </c>
      <c r="C120" s="2" t="s">
        <v>89</v>
      </c>
      <c r="D120" s="7">
        <f>+Calculos!G36</f>
        <v>1023.6868601917469</v>
      </c>
      <c r="E120" s="7">
        <f>+Calculos!K36</f>
        <v>91.049376743222808</v>
      </c>
      <c r="F120" s="8">
        <f>+Calculos!S36</f>
        <v>7.4869870771430609</v>
      </c>
      <c r="G120">
        <f>+Calculos!W36</f>
        <v>32.571428571428569</v>
      </c>
      <c r="H120" s="12">
        <f>+Calculos!AG36</f>
        <v>10.908640138837237</v>
      </c>
      <c r="I120">
        <f>+Calculos!AQ36</f>
        <v>28.742416491066155</v>
      </c>
      <c r="J120">
        <f>+Calculos!BA36</f>
        <v>71.507071491018877</v>
      </c>
      <c r="K120">
        <f>+Calculos!BM36</f>
        <v>6.2180062166103376</v>
      </c>
      <c r="L120">
        <f>+Calculos!BQ36</f>
        <v>46.825393753657444</v>
      </c>
      <c r="M120">
        <f>+Calculos!BU36</f>
        <v>3.1724521513318047</v>
      </c>
      <c r="N120">
        <f>+Calculos!CG36</f>
        <v>5.4915086153464736E-2</v>
      </c>
      <c r="O120">
        <f>+Calculos!DG36</f>
        <v>26.900149031296571</v>
      </c>
      <c r="P120">
        <f>+Calculos!DM36</f>
        <v>5.3585926928281458</v>
      </c>
      <c r="Q120">
        <f>+Calculos!DS36</f>
        <v>17.269736842105264</v>
      </c>
      <c r="R120"/>
      <c r="S120" s="37">
        <f>+Calculos!EG36</f>
        <v>0.18018018018018017</v>
      </c>
      <c r="T120">
        <f>+Calculos!EM36</f>
        <v>0.27603513174404015</v>
      </c>
    </row>
    <row r="121" spans="2:20" ht="15">
      <c r="C121" s="1"/>
      <c r="D121" s="7"/>
      <c r="E121" s="7"/>
      <c r="F121" s="8"/>
      <c r="G121"/>
      <c r="H121" s="12"/>
      <c r="I121"/>
      <c r="J121"/>
      <c r="K121"/>
      <c r="L121"/>
      <c r="M121"/>
      <c r="N121"/>
      <c r="O121"/>
      <c r="P121"/>
      <c r="Q121"/>
      <c r="R121"/>
      <c r="S121" s="37"/>
      <c r="T121"/>
    </row>
    <row r="122" spans="2:20" ht="15">
      <c r="C122" s="4" t="s">
        <v>353</v>
      </c>
      <c r="D122" s="39">
        <f>+AVERAGE(D89:D120)</f>
        <v>1297.4230392020477</v>
      </c>
      <c r="E122" s="39">
        <f>+AVERAGE(E89:E120)</f>
        <v>82.763880366561906</v>
      </c>
      <c r="F122" s="39">
        <f t="shared" ref="F122:T122" si="11">+AVERAGE(F89:F120)</f>
        <v>4.2457321187180499</v>
      </c>
      <c r="G122" s="39">
        <f t="shared" si="11"/>
        <v>30.976186265223376</v>
      </c>
      <c r="H122" s="39">
        <f>+AVERAGE(H89:H120)</f>
        <v>6.8556795813187286</v>
      </c>
      <c r="I122" s="39">
        <f t="shared" si="11"/>
        <v>9.8828935774633138</v>
      </c>
      <c r="J122" s="39">
        <f t="shared" si="11"/>
        <v>124.60834440310862</v>
      </c>
      <c r="K122" s="39">
        <f t="shared" si="11"/>
        <v>4.0697817561467389</v>
      </c>
      <c r="L122" s="39">
        <f t="shared" si="11"/>
        <v>41.816347789904228</v>
      </c>
      <c r="M122" s="39">
        <f t="shared" si="11"/>
        <v>6.1185461765968983</v>
      </c>
      <c r="N122" s="39">
        <f t="shared" si="11"/>
        <v>7.7453891364819394E-2</v>
      </c>
      <c r="O122" s="39">
        <f t="shared" si="11"/>
        <v>23.113999656296148</v>
      </c>
      <c r="P122" s="39">
        <f t="shared" si="11"/>
        <v>15.114893721989626</v>
      </c>
      <c r="Q122" s="39">
        <f t="shared" si="11"/>
        <v>22.73924709438506</v>
      </c>
      <c r="R122" s="39" t="e">
        <f t="shared" si="11"/>
        <v>#DIV/0!</v>
      </c>
      <c r="S122" s="39">
        <f t="shared" si="11"/>
        <v>0.21797740215021497</v>
      </c>
      <c r="T122" s="39">
        <f t="shared" si="11"/>
        <v>0.19196321194631938</v>
      </c>
    </row>
    <row r="123" spans="2:20" ht="15">
      <c r="C123" s="4" t="s">
        <v>128</v>
      </c>
      <c r="D123" s="39">
        <f>+MAX(D89:D120)</f>
        <v>3188.0083700180321</v>
      </c>
      <c r="E123" s="39">
        <f t="shared" ref="E123:T123" si="12">+MAX(E89:E120)</f>
        <v>165.73547712222407</v>
      </c>
      <c r="F123" s="39">
        <f t="shared" si="12"/>
        <v>12.831231140446105</v>
      </c>
      <c r="G123" s="39">
        <f t="shared" si="12"/>
        <v>50</v>
      </c>
      <c r="H123" s="39">
        <f t="shared" si="12"/>
        <v>19.903854263304378</v>
      </c>
      <c r="I123" s="39">
        <f t="shared" si="12"/>
        <v>43.066854877985641</v>
      </c>
      <c r="J123" s="39">
        <f t="shared" si="12"/>
        <v>910.32914588627079</v>
      </c>
      <c r="K123" s="39">
        <f t="shared" si="12"/>
        <v>11.565428941437327</v>
      </c>
      <c r="L123" s="39">
        <f t="shared" si="12"/>
        <v>81.370139891702621</v>
      </c>
      <c r="M123" s="39">
        <f t="shared" si="12"/>
        <v>23.304197371692929</v>
      </c>
      <c r="N123" s="39">
        <f t="shared" si="12"/>
        <v>0.57087126137841349</v>
      </c>
      <c r="O123" s="39">
        <f t="shared" si="12"/>
        <v>101.99630314232903</v>
      </c>
      <c r="P123" s="39">
        <f t="shared" si="12"/>
        <v>65.352953282568436</v>
      </c>
      <c r="Q123" s="39">
        <f t="shared" si="12"/>
        <v>147.21448467966573</v>
      </c>
      <c r="R123" s="39">
        <f t="shared" si="12"/>
        <v>0</v>
      </c>
      <c r="S123" s="39">
        <f t="shared" si="12"/>
        <v>0.42583732057416268</v>
      </c>
      <c r="T123" s="39">
        <f t="shared" si="12"/>
        <v>0.46343631918204048</v>
      </c>
    </row>
    <row r="124" spans="2:20" ht="15">
      <c r="C124" s="4" t="s">
        <v>129</v>
      </c>
      <c r="D124" s="39">
        <f>+MIN(D89:D120)</f>
        <v>189.67303463957217</v>
      </c>
      <c r="E124" s="39">
        <f t="shared" ref="E124:T124" si="13">+MIN(E89:E120)</f>
        <v>32.062096022924898</v>
      </c>
      <c r="F124" s="39">
        <f t="shared" si="13"/>
        <v>1.0728858162598276</v>
      </c>
      <c r="G124" s="39">
        <f t="shared" si="13"/>
        <v>0</v>
      </c>
      <c r="H124" s="39">
        <f t="shared" si="13"/>
        <v>0</v>
      </c>
      <c r="I124" s="39">
        <f t="shared" si="13"/>
        <v>0</v>
      </c>
      <c r="J124" s="39">
        <f t="shared" si="13"/>
        <v>16.905126535589652</v>
      </c>
      <c r="K124" s="39">
        <f t="shared" si="13"/>
        <v>1.5014927259458362</v>
      </c>
      <c r="L124" s="39">
        <f t="shared" si="13"/>
        <v>22.670751360608836</v>
      </c>
      <c r="M124" s="39">
        <f t="shared" si="13"/>
        <v>0.16888005368494249</v>
      </c>
      <c r="N124" s="39">
        <f t="shared" si="13"/>
        <v>1.0644034164437925E-2</v>
      </c>
      <c r="O124" s="39">
        <f t="shared" si="13"/>
        <v>5.9916117435590173E-2</v>
      </c>
      <c r="P124" s="39">
        <f t="shared" si="13"/>
        <v>2.1984126984126986</v>
      </c>
      <c r="Q124" s="39">
        <f t="shared" si="13"/>
        <v>0.14587892049598833</v>
      </c>
      <c r="R124" s="39">
        <f t="shared" si="13"/>
        <v>0</v>
      </c>
      <c r="S124" s="39">
        <f t="shared" si="13"/>
        <v>6.9484936831875607E-2</v>
      </c>
      <c r="T124" s="39">
        <f t="shared" si="13"/>
        <v>4.686987872828581E-2</v>
      </c>
    </row>
    <row r="125" spans="2:20" ht="15">
      <c r="C125" s="4" t="s">
        <v>354</v>
      </c>
      <c r="D125" s="39">
        <f>+_xlfn.STDEV.P(D89:D120)</f>
        <v>663.00495764657069</v>
      </c>
      <c r="E125" s="39">
        <f t="shared" ref="E125:T125" si="14">+_xlfn.STDEV.P(E89:E120)</f>
        <v>35.595556782845328</v>
      </c>
      <c r="F125" s="39">
        <f t="shared" si="14"/>
        <v>2.7231849597062734</v>
      </c>
      <c r="G125" s="39">
        <f t="shared" si="14"/>
        <v>11.657418408093449</v>
      </c>
      <c r="H125" s="39">
        <f t="shared" si="14"/>
        <v>5.4589947863345678</v>
      </c>
      <c r="I125" s="39">
        <f t="shared" si="14"/>
        <v>10.685241626086274</v>
      </c>
      <c r="J125" s="39">
        <f t="shared" si="14"/>
        <v>157.15745873499617</v>
      </c>
      <c r="K125" s="39">
        <f t="shared" si="14"/>
        <v>1.7681058819479969</v>
      </c>
      <c r="L125" s="39">
        <f t="shared" si="14"/>
        <v>13.766769424818202</v>
      </c>
      <c r="M125" s="39">
        <f t="shared" si="14"/>
        <v>4.289741505348081</v>
      </c>
      <c r="N125" s="39">
        <f t="shared" si="14"/>
        <v>0.10123467506027263</v>
      </c>
      <c r="O125" s="39">
        <f t="shared" si="14"/>
        <v>22.969385641577997</v>
      </c>
      <c r="P125" s="39">
        <f t="shared" si="14"/>
        <v>15.565940097898142</v>
      </c>
      <c r="Q125" s="39">
        <f t="shared" si="14"/>
        <v>26.809063534023874</v>
      </c>
      <c r="R125" s="39" t="e">
        <f t="shared" si="14"/>
        <v>#DIV/0!</v>
      </c>
      <c r="S125" s="39">
        <f t="shared" si="14"/>
        <v>9.1981994953883039E-2</v>
      </c>
      <c r="T125" s="39">
        <f t="shared" si="14"/>
        <v>9.0687287669374755E-2</v>
      </c>
    </row>
    <row r="126" spans="2:20" ht="15">
      <c r="C126"/>
      <c r="D126" s="8"/>
      <c r="E126" s="8"/>
      <c r="F126" s="8"/>
      <c r="G126" s="8"/>
      <c r="H126" s="8"/>
      <c r="I126" s="8"/>
      <c r="J126" s="8"/>
      <c r="K126" s="8"/>
      <c r="L126" s="8"/>
      <c r="M126" s="8"/>
      <c r="N126" s="8"/>
      <c r="O126" s="8"/>
      <c r="P126" s="8"/>
      <c r="Q126" s="8"/>
      <c r="R126" s="8"/>
      <c r="S126" s="8"/>
      <c r="T126" s="8"/>
    </row>
    <row r="127" spans="2:20" ht="15">
      <c r="C127"/>
      <c r="D127" s="40">
        <f>+IF(AND(D122&gt;=D$42,D122&lt;=D$41),0,1)</f>
        <v>0</v>
      </c>
      <c r="E127" s="40">
        <f t="shared" ref="E127:T127" si="15">+IF(AND(E122&gt;=E$42,E122&lt;=E$41),0,1)</f>
        <v>0</v>
      </c>
      <c r="F127" s="40">
        <f t="shared" si="15"/>
        <v>0</v>
      </c>
      <c r="G127" s="40">
        <f t="shared" si="15"/>
        <v>1</v>
      </c>
      <c r="H127" s="40">
        <f t="shared" si="15"/>
        <v>0</v>
      </c>
      <c r="I127" s="40">
        <f t="shared" si="15"/>
        <v>0</v>
      </c>
      <c r="J127" s="40">
        <f t="shared" si="15"/>
        <v>0</v>
      </c>
      <c r="K127" s="40">
        <f t="shared" si="15"/>
        <v>0</v>
      </c>
      <c r="L127" s="40">
        <f t="shared" si="15"/>
        <v>0</v>
      </c>
      <c r="M127" s="40">
        <f t="shared" si="15"/>
        <v>1</v>
      </c>
      <c r="N127" s="40">
        <f t="shared" si="15"/>
        <v>0</v>
      </c>
      <c r="O127" s="40">
        <f t="shared" si="15"/>
        <v>1</v>
      </c>
      <c r="P127" s="40">
        <f t="shared" si="15"/>
        <v>0</v>
      </c>
      <c r="Q127" s="40">
        <f t="shared" si="15"/>
        <v>0</v>
      </c>
      <c r="R127" s="40" t="e">
        <f t="shared" si="15"/>
        <v>#DIV/0!</v>
      </c>
      <c r="S127" s="40">
        <f t="shared" si="15"/>
        <v>0</v>
      </c>
      <c r="T127" s="40">
        <f t="shared" si="15"/>
        <v>0</v>
      </c>
    </row>
    <row r="128" spans="2:20" ht="15">
      <c r="C128"/>
      <c r="D128"/>
      <c r="E128"/>
      <c r="F128"/>
      <c r="G128"/>
      <c r="H128"/>
      <c r="I128"/>
      <c r="J128"/>
      <c r="K128"/>
      <c r="L128"/>
      <c r="M128"/>
      <c r="N128"/>
      <c r="O128"/>
      <c r="P128"/>
      <c r="Q128"/>
      <c r="R128"/>
      <c r="S128"/>
      <c r="T128"/>
    </row>
    <row r="129" spans="3:20" ht="15">
      <c r="C129"/>
      <c r="D129"/>
      <c r="E129"/>
      <c r="F129"/>
      <c r="G129"/>
      <c r="H129"/>
      <c r="I129"/>
      <c r="J129"/>
      <c r="K129"/>
      <c r="L129"/>
      <c r="M129"/>
      <c r="N129"/>
      <c r="O129"/>
      <c r="P129"/>
      <c r="Q129"/>
      <c r="R129"/>
      <c r="S129"/>
      <c r="T129"/>
    </row>
  </sheetData>
  <pageMargins left="0.75" right="0.75" top="1" bottom="1" header="0.5" footer="0.5"/>
  <pageSetup orientation="portrait"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U110"/>
  <sheetViews>
    <sheetView topLeftCell="S2" workbookViewId="0">
      <pane ySplit="2" topLeftCell="A4" activePane="bottomLeft" state="frozen"/>
      <selection activeCell="G3" sqref="G3"/>
      <selection pane="bottomLeft" activeCell="G3" sqref="G3"/>
    </sheetView>
  </sheetViews>
  <sheetFormatPr baseColWidth="10" defaultColWidth="8.85546875" defaultRowHeight="12"/>
  <cols>
    <col min="1" max="1" width="8.85546875" style="118"/>
    <col min="2" max="2" width="8" style="118" customWidth="1"/>
    <col min="3" max="3" width="14.28515625" style="118" customWidth="1"/>
    <col min="4" max="4" width="9.42578125" style="118" bestFit="1" customWidth="1"/>
    <col min="5" max="5" width="8.85546875" style="118"/>
    <col min="6" max="6" width="9.42578125" style="118" bestFit="1" customWidth="1"/>
    <col min="7" max="7" width="9" style="118" bestFit="1" customWidth="1"/>
    <col min="8" max="8" width="10.7109375" style="118" bestFit="1" customWidth="1"/>
    <col min="9" max="14" width="9" style="118" bestFit="1" customWidth="1"/>
    <col min="15" max="15" width="9.42578125" style="118" bestFit="1" customWidth="1"/>
    <col min="16" max="16" width="9" style="118" bestFit="1" customWidth="1"/>
    <col min="17" max="17" width="9.42578125" style="118" bestFit="1" customWidth="1"/>
    <col min="18" max="18" width="8.85546875" style="118"/>
    <col min="19" max="19" width="11.7109375" style="118" bestFit="1" customWidth="1"/>
    <col min="20" max="20" width="9" style="118" bestFit="1" customWidth="1"/>
    <col min="21" max="237" width="8.85546875" style="118"/>
    <col min="238" max="238" width="14.28515625" style="118" customWidth="1"/>
    <col min="239" max="246" width="8.85546875" style="118"/>
    <col min="247" max="247" width="10.140625" style="118" bestFit="1" customWidth="1"/>
    <col min="248" max="493" width="8.85546875" style="118"/>
    <col min="494" max="494" width="14.28515625" style="118" customWidth="1"/>
    <col min="495" max="502" width="8.85546875" style="118"/>
    <col min="503" max="503" width="10.140625" style="118" bestFit="1" customWidth="1"/>
    <col min="504" max="749" width="8.85546875" style="118"/>
    <col min="750" max="750" width="14.28515625" style="118" customWidth="1"/>
    <col min="751" max="758" width="8.85546875" style="118"/>
    <col min="759" max="759" width="10.140625" style="118" bestFit="1" customWidth="1"/>
    <col min="760" max="1005" width="8.85546875" style="118"/>
    <col min="1006" max="1006" width="14.28515625" style="118" customWidth="1"/>
    <col min="1007" max="1014" width="8.85546875" style="118"/>
    <col min="1015" max="1015" width="10.140625" style="118" bestFit="1" customWidth="1"/>
    <col min="1016" max="1261" width="8.85546875" style="118"/>
    <col min="1262" max="1262" width="14.28515625" style="118" customWidth="1"/>
    <col min="1263" max="1270" width="8.85546875" style="118"/>
    <col min="1271" max="1271" width="10.140625" style="118" bestFit="1" customWidth="1"/>
    <col min="1272" max="1517" width="8.85546875" style="118"/>
    <col min="1518" max="1518" width="14.28515625" style="118" customWidth="1"/>
    <col min="1519" max="1526" width="8.85546875" style="118"/>
    <col min="1527" max="1527" width="10.140625" style="118" bestFit="1" customWidth="1"/>
    <col min="1528" max="1773" width="8.85546875" style="118"/>
    <col min="1774" max="1774" width="14.28515625" style="118" customWidth="1"/>
    <col min="1775" max="1782" width="8.85546875" style="118"/>
    <col min="1783" max="1783" width="10.140625" style="118" bestFit="1" customWidth="1"/>
    <col min="1784" max="2029" width="8.85546875" style="118"/>
    <col min="2030" max="2030" width="14.28515625" style="118" customWidth="1"/>
    <col min="2031" max="2038" width="8.85546875" style="118"/>
    <col min="2039" max="2039" width="10.140625" style="118" bestFit="1" customWidth="1"/>
    <col min="2040" max="2285" width="8.85546875" style="118"/>
    <col min="2286" max="2286" width="14.28515625" style="118" customWidth="1"/>
    <col min="2287" max="2294" width="8.85546875" style="118"/>
    <col min="2295" max="2295" width="10.140625" style="118" bestFit="1" customWidth="1"/>
    <col min="2296" max="2541" width="8.85546875" style="118"/>
    <col min="2542" max="2542" width="14.28515625" style="118" customWidth="1"/>
    <col min="2543" max="2550" width="8.85546875" style="118"/>
    <col min="2551" max="2551" width="10.140625" style="118" bestFit="1" customWidth="1"/>
    <col min="2552" max="2797" width="8.85546875" style="118"/>
    <col min="2798" max="2798" width="14.28515625" style="118" customWidth="1"/>
    <col min="2799" max="2806" width="8.85546875" style="118"/>
    <col min="2807" max="2807" width="10.140625" style="118" bestFit="1" customWidth="1"/>
    <col min="2808" max="3053" width="8.85546875" style="118"/>
    <col min="3054" max="3054" width="14.28515625" style="118" customWidth="1"/>
    <col min="3055" max="3062" width="8.85546875" style="118"/>
    <col min="3063" max="3063" width="10.140625" style="118" bestFit="1" customWidth="1"/>
    <col min="3064" max="3309" width="8.85546875" style="118"/>
    <col min="3310" max="3310" width="14.28515625" style="118" customWidth="1"/>
    <col min="3311" max="3318" width="8.85546875" style="118"/>
    <col min="3319" max="3319" width="10.140625" style="118" bestFit="1" customWidth="1"/>
    <col min="3320" max="3565" width="8.85546875" style="118"/>
    <col min="3566" max="3566" width="14.28515625" style="118" customWidth="1"/>
    <col min="3567" max="3574" width="8.85546875" style="118"/>
    <col min="3575" max="3575" width="10.140625" style="118" bestFit="1" customWidth="1"/>
    <col min="3576" max="3821" width="8.85546875" style="118"/>
    <col min="3822" max="3822" width="14.28515625" style="118" customWidth="1"/>
    <col min="3823" max="3830" width="8.85546875" style="118"/>
    <col min="3831" max="3831" width="10.140625" style="118" bestFit="1" customWidth="1"/>
    <col min="3832" max="4077" width="8.85546875" style="118"/>
    <col min="4078" max="4078" width="14.28515625" style="118" customWidth="1"/>
    <col min="4079" max="4086" width="8.85546875" style="118"/>
    <col min="4087" max="4087" width="10.140625" style="118" bestFit="1" customWidth="1"/>
    <col min="4088" max="4333" width="8.85546875" style="118"/>
    <col min="4334" max="4334" width="14.28515625" style="118" customWidth="1"/>
    <col min="4335" max="4342" width="8.85546875" style="118"/>
    <col min="4343" max="4343" width="10.140625" style="118" bestFit="1" customWidth="1"/>
    <col min="4344" max="4589" width="8.85546875" style="118"/>
    <col min="4590" max="4590" width="14.28515625" style="118" customWidth="1"/>
    <col min="4591" max="4598" width="8.85546875" style="118"/>
    <col min="4599" max="4599" width="10.140625" style="118" bestFit="1" customWidth="1"/>
    <col min="4600" max="4845" width="8.85546875" style="118"/>
    <col min="4846" max="4846" width="14.28515625" style="118" customWidth="1"/>
    <col min="4847" max="4854" width="8.85546875" style="118"/>
    <col min="4855" max="4855" width="10.140625" style="118" bestFit="1" customWidth="1"/>
    <col min="4856" max="5101" width="8.85546875" style="118"/>
    <col min="5102" max="5102" width="14.28515625" style="118" customWidth="1"/>
    <col min="5103" max="5110" width="8.85546875" style="118"/>
    <col min="5111" max="5111" width="10.140625" style="118" bestFit="1" customWidth="1"/>
    <col min="5112" max="5357" width="8.85546875" style="118"/>
    <col min="5358" max="5358" width="14.28515625" style="118" customWidth="1"/>
    <col min="5359" max="5366" width="8.85546875" style="118"/>
    <col min="5367" max="5367" width="10.140625" style="118" bestFit="1" customWidth="1"/>
    <col min="5368" max="5613" width="8.85546875" style="118"/>
    <col min="5614" max="5614" width="14.28515625" style="118" customWidth="1"/>
    <col min="5615" max="5622" width="8.85546875" style="118"/>
    <col min="5623" max="5623" width="10.140625" style="118" bestFit="1" customWidth="1"/>
    <col min="5624" max="5869" width="8.85546875" style="118"/>
    <col min="5870" max="5870" width="14.28515625" style="118" customWidth="1"/>
    <col min="5871" max="5878" width="8.85546875" style="118"/>
    <col min="5879" max="5879" width="10.140625" style="118" bestFit="1" customWidth="1"/>
    <col min="5880" max="6125" width="8.85546875" style="118"/>
    <col min="6126" max="6126" width="14.28515625" style="118" customWidth="1"/>
    <col min="6127" max="6134" width="8.85546875" style="118"/>
    <col min="6135" max="6135" width="10.140625" style="118" bestFit="1" customWidth="1"/>
    <col min="6136" max="6381" width="8.85546875" style="118"/>
    <col min="6382" max="6382" width="14.28515625" style="118" customWidth="1"/>
    <col min="6383" max="6390" width="8.85546875" style="118"/>
    <col min="6391" max="6391" width="10.140625" style="118" bestFit="1" customWidth="1"/>
    <col min="6392" max="6637" width="8.85546875" style="118"/>
    <col min="6638" max="6638" width="14.28515625" style="118" customWidth="1"/>
    <col min="6639" max="6646" width="8.85546875" style="118"/>
    <col min="6647" max="6647" width="10.140625" style="118" bestFit="1" customWidth="1"/>
    <col min="6648" max="6893" width="8.85546875" style="118"/>
    <col min="6894" max="6894" width="14.28515625" style="118" customWidth="1"/>
    <col min="6895" max="6902" width="8.85546875" style="118"/>
    <col min="6903" max="6903" width="10.140625" style="118" bestFit="1" customWidth="1"/>
    <col min="6904" max="7149" width="8.85546875" style="118"/>
    <col min="7150" max="7150" width="14.28515625" style="118" customWidth="1"/>
    <col min="7151" max="7158" width="8.85546875" style="118"/>
    <col min="7159" max="7159" width="10.140625" style="118" bestFit="1" customWidth="1"/>
    <col min="7160" max="7405" width="8.85546875" style="118"/>
    <col min="7406" max="7406" width="14.28515625" style="118" customWidth="1"/>
    <col min="7407" max="7414" width="8.85546875" style="118"/>
    <col min="7415" max="7415" width="10.140625" style="118" bestFit="1" customWidth="1"/>
    <col min="7416" max="7661" width="8.85546875" style="118"/>
    <col min="7662" max="7662" width="14.28515625" style="118" customWidth="1"/>
    <col min="7663" max="7670" width="8.85546875" style="118"/>
    <col min="7671" max="7671" width="10.140625" style="118" bestFit="1" customWidth="1"/>
    <col min="7672" max="7917" width="8.85546875" style="118"/>
    <col min="7918" max="7918" width="14.28515625" style="118" customWidth="1"/>
    <col min="7919" max="7926" width="8.85546875" style="118"/>
    <col min="7927" max="7927" width="10.140625" style="118" bestFit="1" customWidth="1"/>
    <col min="7928" max="8173" width="8.85546875" style="118"/>
    <col min="8174" max="8174" width="14.28515625" style="118" customWidth="1"/>
    <col min="8175" max="8182" width="8.85546875" style="118"/>
    <col min="8183" max="8183" width="10.140625" style="118" bestFit="1" customWidth="1"/>
    <col min="8184" max="8429" width="8.85546875" style="118"/>
    <col min="8430" max="8430" width="14.28515625" style="118" customWidth="1"/>
    <col min="8431" max="8438" width="8.85546875" style="118"/>
    <col min="8439" max="8439" width="10.140625" style="118" bestFit="1" customWidth="1"/>
    <col min="8440" max="8685" width="8.85546875" style="118"/>
    <col min="8686" max="8686" width="14.28515625" style="118" customWidth="1"/>
    <col min="8687" max="8694" width="8.85546875" style="118"/>
    <col min="8695" max="8695" width="10.140625" style="118" bestFit="1" customWidth="1"/>
    <col min="8696" max="8941" width="8.85546875" style="118"/>
    <col min="8942" max="8942" width="14.28515625" style="118" customWidth="1"/>
    <col min="8943" max="8950" width="8.85546875" style="118"/>
    <col min="8951" max="8951" width="10.140625" style="118" bestFit="1" customWidth="1"/>
    <col min="8952" max="9197" width="8.85546875" style="118"/>
    <col min="9198" max="9198" width="14.28515625" style="118" customWidth="1"/>
    <col min="9199" max="9206" width="8.85546875" style="118"/>
    <col min="9207" max="9207" width="10.140625" style="118" bestFit="1" customWidth="1"/>
    <col min="9208" max="9453" width="8.85546875" style="118"/>
    <col min="9454" max="9454" width="14.28515625" style="118" customWidth="1"/>
    <col min="9455" max="9462" width="8.85546875" style="118"/>
    <col min="9463" max="9463" width="10.140625" style="118" bestFit="1" customWidth="1"/>
    <col min="9464" max="9709" width="8.85546875" style="118"/>
    <col min="9710" max="9710" width="14.28515625" style="118" customWidth="1"/>
    <col min="9711" max="9718" width="8.85546875" style="118"/>
    <col min="9719" max="9719" width="10.140625" style="118" bestFit="1" customWidth="1"/>
    <col min="9720" max="9965" width="8.85546875" style="118"/>
    <col min="9966" max="9966" width="14.28515625" style="118" customWidth="1"/>
    <col min="9967" max="9974" width="8.85546875" style="118"/>
    <col min="9975" max="9975" width="10.140625" style="118" bestFit="1" customWidth="1"/>
    <col min="9976" max="10221" width="8.85546875" style="118"/>
    <col min="10222" max="10222" width="14.28515625" style="118" customWidth="1"/>
    <col min="10223" max="10230" width="8.85546875" style="118"/>
    <col min="10231" max="10231" width="10.140625" style="118" bestFit="1" customWidth="1"/>
    <col min="10232" max="10477" width="8.85546875" style="118"/>
    <col min="10478" max="10478" width="14.28515625" style="118" customWidth="1"/>
    <col min="10479" max="10486" width="8.85546875" style="118"/>
    <col min="10487" max="10487" width="10.140625" style="118" bestFit="1" customWidth="1"/>
    <col min="10488" max="10733" width="8.85546875" style="118"/>
    <col min="10734" max="10734" width="14.28515625" style="118" customWidth="1"/>
    <col min="10735" max="10742" width="8.85546875" style="118"/>
    <col min="10743" max="10743" width="10.140625" style="118" bestFit="1" customWidth="1"/>
    <col min="10744" max="10989" width="8.85546875" style="118"/>
    <col min="10990" max="10990" width="14.28515625" style="118" customWidth="1"/>
    <col min="10991" max="10998" width="8.85546875" style="118"/>
    <col min="10999" max="10999" width="10.140625" style="118" bestFit="1" customWidth="1"/>
    <col min="11000" max="11245" width="8.85546875" style="118"/>
    <col min="11246" max="11246" width="14.28515625" style="118" customWidth="1"/>
    <col min="11247" max="11254" width="8.85546875" style="118"/>
    <col min="11255" max="11255" width="10.140625" style="118" bestFit="1" customWidth="1"/>
    <col min="11256" max="11501" width="8.85546875" style="118"/>
    <col min="11502" max="11502" width="14.28515625" style="118" customWidth="1"/>
    <col min="11503" max="11510" width="8.85546875" style="118"/>
    <col min="11511" max="11511" width="10.140625" style="118" bestFit="1" customWidth="1"/>
    <col min="11512" max="11757" width="8.85546875" style="118"/>
    <col min="11758" max="11758" width="14.28515625" style="118" customWidth="1"/>
    <col min="11759" max="11766" width="8.85546875" style="118"/>
    <col min="11767" max="11767" width="10.140625" style="118" bestFit="1" customWidth="1"/>
    <col min="11768" max="12013" width="8.85546875" style="118"/>
    <col min="12014" max="12014" width="14.28515625" style="118" customWidth="1"/>
    <col min="12015" max="12022" width="8.85546875" style="118"/>
    <col min="12023" max="12023" width="10.140625" style="118" bestFit="1" customWidth="1"/>
    <col min="12024" max="12269" width="8.85546875" style="118"/>
    <col min="12270" max="12270" width="14.28515625" style="118" customWidth="1"/>
    <col min="12271" max="12278" width="8.85546875" style="118"/>
    <col min="12279" max="12279" width="10.140625" style="118" bestFit="1" customWidth="1"/>
    <col min="12280" max="12525" width="8.85546875" style="118"/>
    <col min="12526" max="12526" width="14.28515625" style="118" customWidth="1"/>
    <col min="12527" max="12534" width="8.85546875" style="118"/>
    <col min="12535" max="12535" width="10.140625" style="118" bestFit="1" customWidth="1"/>
    <col min="12536" max="12781" width="8.85546875" style="118"/>
    <col min="12782" max="12782" width="14.28515625" style="118" customWidth="1"/>
    <col min="12783" max="12790" width="8.85546875" style="118"/>
    <col min="12791" max="12791" width="10.140625" style="118" bestFit="1" customWidth="1"/>
    <col min="12792" max="13037" width="8.85546875" style="118"/>
    <col min="13038" max="13038" width="14.28515625" style="118" customWidth="1"/>
    <col min="13039" max="13046" width="8.85546875" style="118"/>
    <col min="13047" max="13047" width="10.140625" style="118" bestFit="1" customWidth="1"/>
    <col min="13048" max="13293" width="8.85546875" style="118"/>
    <col min="13294" max="13294" width="14.28515625" style="118" customWidth="1"/>
    <col min="13295" max="13302" width="8.85546875" style="118"/>
    <col min="13303" max="13303" width="10.140625" style="118" bestFit="1" customWidth="1"/>
    <col min="13304" max="13549" width="8.85546875" style="118"/>
    <col min="13550" max="13550" width="14.28515625" style="118" customWidth="1"/>
    <col min="13551" max="13558" width="8.85546875" style="118"/>
    <col min="13559" max="13559" width="10.140625" style="118" bestFit="1" customWidth="1"/>
    <col min="13560" max="13805" width="8.85546875" style="118"/>
    <col min="13806" max="13806" width="14.28515625" style="118" customWidth="1"/>
    <col min="13807" max="13814" width="8.85546875" style="118"/>
    <col min="13815" max="13815" width="10.140625" style="118" bestFit="1" customWidth="1"/>
    <col min="13816" max="14061" width="8.85546875" style="118"/>
    <col min="14062" max="14062" width="14.28515625" style="118" customWidth="1"/>
    <col min="14063" max="14070" width="8.85546875" style="118"/>
    <col min="14071" max="14071" width="10.140625" style="118" bestFit="1" customWidth="1"/>
    <col min="14072" max="14317" width="8.85546875" style="118"/>
    <col min="14318" max="14318" width="14.28515625" style="118" customWidth="1"/>
    <col min="14319" max="14326" width="8.85546875" style="118"/>
    <col min="14327" max="14327" width="10.140625" style="118" bestFit="1" customWidth="1"/>
    <col min="14328" max="14573" width="8.85546875" style="118"/>
    <col min="14574" max="14574" width="14.28515625" style="118" customWidth="1"/>
    <col min="14575" max="14582" width="8.85546875" style="118"/>
    <col min="14583" max="14583" width="10.140625" style="118" bestFit="1" customWidth="1"/>
    <col min="14584" max="14829" width="8.85546875" style="118"/>
    <col min="14830" max="14830" width="14.28515625" style="118" customWidth="1"/>
    <col min="14831" max="14838" width="8.85546875" style="118"/>
    <col min="14839" max="14839" width="10.140625" style="118" bestFit="1" customWidth="1"/>
    <col min="14840" max="15085" width="8.85546875" style="118"/>
    <col min="15086" max="15086" width="14.28515625" style="118" customWidth="1"/>
    <col min="15087" max="15094" width="8.85546875" style="118"/>
    <col min="15095" max="15095" width="10.140625" style="118" bestFit="1" customWidth="1"/>
    <col min="15096" max="15341" width="8.85546875" style="118"/>
    <col min="15342" max="15342" width="14.28515625" style="118" customWidth="1"/>
    <col min="15343" max="15350" width="8.85546875" style="118"/>
    <col min="15351" max="15351" width="10.140625" style="118" bestFit="1" customWidth="1"/>
    <col min="15352" max="15597" width="8.85546875" style="118"/>
    <col min="15598" max="15598" width="14.28515625" style="118" customWidth="1"/>
    <col min="15599" max="15606" width="8.85546875" style="118"/>
    <col min="15607" max="15607" width="10.140625" style="118" bestFit="1" customWidth="1"/>
    <col min="15608" max="15853" width="8.85546875" style="118"/>
    <col min="15854" max="15854" width="14.28515625" style="118" customWidth="1"/>
    <col min="15855" max="15862" width="8.85546875" style="118"/>
    <col min="15863" max="15863" width="10.140625" style="118" bestFit="1" customWidth="1"/>
    <col min="15864" max="16109" width="8.85546875" style="118"/>
    <col min="16110" max="16110" width="14.28515625" style="118" customWidth="1"/>
    <col min="16111" max="16118" width="8.85546875" style="118"/>
    <col min="16119" max="16119" width="10.140625" style="118" bestFit="1" customWidth="1"/>
    <col min="16120" max="16384" width="8.85546875" style="118"/>
  </cols>
  <sheetData>
    <row r="1" spans="1:21" hidden="1">
      <c r="D1" s="118">
        <v>1</v>
      </c>
      <c r="E1" s="118">
        <v>2</v>
      </c>
      <c r="F1" s="118">
        <v>4</v>
      </c>
      <c r="G1" s="118">
        <v>5</v>
      </c>
      <c r="H1" s="118">
        <v>8</v>
      </c>
      <c r="I1" s="118">
        <v>11</v>
      </c>
      <c r="J1" s="118">
        <v>14</v>
      </c>
      <c r="K1" s="118">
        <v>17</v>
      </c>
      <c r="L1" s="118">
        <v>18</v>
      </c>
      <c r="M1" s="118">
        <v>19</v>
      </c>
      <c r="N1" s="118">
        <v>22</v>
      </c>
      <c r="O1" s="118">
        <v>27</v>
      </c>
      <c r="Q1" s="118">
        <v>28</v>
      </c>
      <c r="R1" s="118">
        <v>29</v>
      </c>
      <c r="S1" s="118">
        <v>31</v>
      </c>
      <c r="T1" s="118">
        <v>33</v>
      </c>
      <c r="U1" s="118">
        <v>35</v>
      </c>
    </row>
    <row r="2" spans="1:21" s="120" customFormat="1" ht="24">
      <c r="A2" s="257" t="s">
        <v>372</v>
      </c>
      <c r="B2" s="257" t="s">
        <v>201</v>
      </c>
      <c r="C2" s="256" t="s">
        <v>202</v>
      </c>
      <c r="D2" s="45" t="s">
        <v>383</v>
      </c>
      <c r="E2" s="116" t="s">
        <v>373</v>
      </c>
      <c r="F2" s="116" t="s">
        <v>374</v>
      </c>
      <c r="G2" s="116" t="s">
        <v>375</v>
      </c>
      <c r="H2" s="45" t="s">
        <v>389</v>
      </c>
      <c r="I2" s="45" t="s">
        <v>376</v>
      </c>
      <c r="J2" s="116" t="s">
        <v>377</v>
      </c>
      <c r="K2" s="116" t="s">
        <v>382</v>
      </c>
      <c r="L2" s="117" t="s">
        <v>378</v>
      </c>
      <c r="M2" s="116" t="s">
        <v>379</v>
      </c>
      <c r="N2" s="117" t="s">
        <v>387</v>
      </c>
      <c r="O2" s="116" t="s">
        <v>386</v>
      </c>
      <c r="P2" s="116" t="s">
        <v>384</v>
      </c>
      <c r="Q2" s="117" t="s">
        <v>385</v>
      </c>
      <c r="R2" s="116" t="s">
        <v>388</v>
      </c>
      <c r="S2" s="116" t="s">
        <v>380</v>
      </c>
      <c r="T2" s="117" t="s">
        <v>381</v>
      </c>
      <c r="U2" s="119" t="s">
        <v>173</v>
      </c>
    </row>
    <row r="3" spans="1:21" s="119" customFormat="1" ht="108" customHeight="1">
      <c r="A3" s="257"/>
      <c r="B3" s="257"/>
      <c r="C3" s="256"/>
      <c r="D3" s="121" t="s">
        <v>118</v>
      </c>
      <c r="E3" s="121" t="s">
        <v>120</v>
      </c>
      <c r="F3" s="121" t="s">
        <v>122</v>
      </c>
      <c r="G3" s="121" t="s">
        <v>123</v>
      </c>
      <c r="H3" s="121" t="s">
        <v>127</v>
      </c>
      <c r="I3" s="121" t="s">
        <v>135</v>
      </c>
      <c r="J3" s="121" t="s">
        <v>140</v>
      </c>
      <c r="K3" s="121" t="s">
        <v>146</v>
      </c>
      <c r="L3" s="121" t="s">
        <v>150</v>
      </c>
      <c r="M3" s="121" t="s">
        <v>151</v>
      </c>
      <c r="N3" s="121" t="s">
        <v>206</v>
      </c>
      <c r="O3" s="121" t="s">
        <v>165</v>
      </c>
      <c r="P3" s="121" t="s">
        <v>166</v>
      </c>
      <c r="Q3" s="121" t="s">
        <v>167</v>
      </c>
      <c r="R3" s="121" t="s">
        <v>168</v>
      </c>
      <c r="S3" s="121" t="s">
        <v>170</v>
      </c>
      <c r="T3" s="121" t="s">
        <v>172</v>
      </c>
      <c r="U3" s="63" t="s">
        <v>346</v>
      </c>
    </row>
    <row r="4" spans="1:21">
      <c r="A4" s="118">
        <v>2014</v>
      </c>
      <c r="B4" s="118" t="s">
        <v>207</v>
      </c>
      <c r="C4" s="118" t="s">
        <v>55</v>
      </c>
      <c r="D4" s="122">
        <v>1392.9158935546875</v>
      </c>
      <c r="E4" s="123">
        <v>56.138271331787109</v>
      </c>
      <c r="F4" s="123">
        <v>1.9963823556900024</v>
      </c>
      <c r="G4" s="164">
        <v>12</v>
      </c>
      <c r="H4" s="124">
        <v>4.769566934555769</v>
      </c>
      <c r="I4" s="123">
        <v>18.286861419677734</v>
      </c>
      <c r="J4" s="123">
        <v>33.778789520263672</v>
      </c>
      <c r="K4" s="123">
        <v>3.0345010757446289</v>
      </c>
      <c r="L4" s="123">
        <v>33.61907958984375</v>
      </c>
      <c r="M4" s="164">
        <v>18.366718292236328</v>
      </c>
      <c r="N4" s="124">
        <v>0.13535515964031219</v>
      </c>
      <c r="O4" s="164">
        <v>79.316543579101563</v>
      </c>
      <c r="P4" s="123">
        <v>5.8528637886047363</v>
      </c>
      <c r="Q4" s="123">
        <v>32.183906555175781</v>
      </c>
      <c r="R4" s="123">
        <v>63.556339263916016</v>
      </c>
      <c r="S4" s="123">
        <v>0.27924790978431702</v>
      </c>
      <c r="T4" s="123">
        <v>0.2946363091468811</v>
      </c>
      <c r="U4" s="79">
        <v>92.900001525878906</v>
      </c>
    </row>
    <row r="5" spans="1:21">
      <c r="A5" s="118">
        <v>2014</v>
      </c>
      <c r="B5" s="118" t="s">
        <v>208</v>
      </c>
      <c r="C5" s="118" t="s">
        <v>57</v>
      </c>
      <c r="D5" s="122">
        <v>3076.79833984375</v>
      </c>
      <c r="E5" s="123">
        <v>83.405311584472656</v>
      </c>
      <c r="F5" s="123">
        <v>1.5675466060638428</v>
      </c>
      <c r="G5" s="123">
        <v>35.849056243896484</v>
      </c>
      <c r="H5" s="124">
        <v>1.6662629786878824</v>
      </c>
      <c r="I5" s="123">
        <v>9.582737922668457</v>
      </c>
      <c r="J5" s="123">
        <v>18.337337493896484</v>
      </c>
      <c r="K5" s="123">
        <v>2.839329719543457</v>
      </c>
      <c r="L5" s="123">
        <v>39.957649230957031</v>
      </c>
      <c r="M5" s="123">
        <v>12.806560516357422</v>
      </c>
      <c r="N5" s="124">
        <v>0.14410404860973358</v>
      </c>
      <c r="O5" s="123">
        <v>5.2493877410888672</v>
      </c>
      <c r="P5" s="123">
        <v>11.839032173156738</v>
      </c>
      <c r="Q5" s="123">
        <v>119.17211151123047</v>
      </c>
      <c r="R5" s="123">
        <v>40.114208221435547</v>
      </c>
      <c r="S5" s="123">
        <v>0.10773797333240509</v>
      </c>
      <c r="T5" s="123">
        <v>9.6233807504177094E-2</v>
      </c>
      <c r="U5" s="79">
        <v>90.300003051757813</v>
      </c>
    </row>
    <row r="6" spans="1:21">
      <c r="A6" s="118">
        <v>2014</v>
      </c>
      <c r="B6" s="118" t="s">
        <v>209</v>
      </c>
      <c r="C6" s="118" t="s">
        <v>58</v>
      </c>
      <c r="D6" s="122">
        <v>3208.037841796875</v>
      </c>
      <c r="E6" s="123">
        <v>131.02272033691406</v>
      </c>
      <c r="F6" s="123">
        <v>7.379601001739502</v>
      </c>
      <c r="G6" s="123">
        <v>26.415094375610352</v>
      </c>
      <c r="H6" s="124">
        <v>4.796790424734354</v>
      </c>
      <c r="I6" s="123">
        <v>46.505409240722656</v>
      </c>
      <c r="J6" s="123">
        <v>33.695537567138672</v>
      </c>
      <c r="K6" s="123">
        <v>5.2910346984863281</v>
      </c>
      <c r="L6" s="123">
        <v>58.897567749023438</v>
      </c>
      <c r="M6" s="123">
        <v>10.721306800842285</v>
      </c>
      <c r="N6" s="124">
        <v>4.9367953091859818E-2</v>
      </c>
      <c r="O6" s="123">
        <v>57.318653106689453</v>
      </c>
      <c r="P6" s="123">
        <v>7.3177814483642578</v>
      </c>
      <c r="Q6" s="123">
        <v>170.10308837890625</v>
      </c>
      <c r="R6" s="123">
        <v>50.130546569824219</v>
      </c>
      <c r="S6" s="123">
        <v>0.32416880130767822</v>
      </c>
      <c r="T6" s="123">
        <v>0.28104212880134583</v>
      </c>
      <c r="U6" s="79">
        <v>88.400001525878906</v>
      </c>
    </row>
    <row r="7" spans="1:21">
      <c r="A7" s="118">
        <v>2014</v>
      </c>
      <c r="B7" s="118" t="s">
        <v>210</v>
      </c>
      <c r="C7" s="118" t="s">
        <v>59</v>
      </c>
      <c r="D7" s="122">
        <v>201.63609313964844</v>
      </c>
      <c r="E7" s="123">
        <v>79.291259765625</v>
      </c>
      <c r="F7" s="123">
        <v>7.270258903503418</v>
      </c>
      <c r="G7" s="123">
        <v>14.0625</v>
      </c>
      <c r="H7" s="124">
        <v>49.710981547832489</v>
      </c>
      <c r="I7" s="123">
        <v>17.721256256103516</v>
      </c>
      <c r="J7" s="123">
        <v>124.16239166259766</v>
      </c>
      <c r="K7" s="123">
        <v>10.223801612854004</v>
      </c>
      <c r="L7" s="123">
        <v>56.230911254882813</v>
      </c>
      <c r="M7" s="123">
        <v>26.809080123901367</v>
      </c>
      <c r="N7" s="124">
        <v>1.3583098649978638</v>
      </c>
      <c r="O7" s="124"/>
      <c r="P7" s="123">
        <v>71.275169372558594</v>
      </c>
      <c r="Q7" s="123">
        <v>48.965518951416016</v>
      </c>
      <c r="R7" s="123">
        <v>47.327709197998047</v>
      </c>
      <c r="S7" s="123">
        <v>0.15316902101039886</v>
      </c>
      <c r="T7" s="123">
        <v>0.16435767710208893</v>
      </c>
      <c r="U7" s="79">
        <v>89.199996948242188</v>
      </c>
    </row>
    <row r="8" spans="1:21">
      <c r="A8" s="118">
        <v>2014</v>
      </c>
      <c r="B8" s="118" t="s">
        <v>211</v>
      </c>
      <c r="C8" s="118" t="s">
        <v>60</v>
      </c>
      <c r="D8" s="122">
        <v>1663.39794921875</v>
      </c>
      <c r="E8" s="123">
        <v>69.824378967285156</v>
      </c>
      <c r="F8" s="123">
        <v>4.5673031806945801</v>
      </c>
      <c r="G8" s="123">
        <v>16.666666030883789</v>
      </c>
      <c r="H8" s="124">
        <v>5.391677375882864</v>
      </c>
      <c r="I8" s="123">
        <v>16.504571914672852</v>
      </c>
      <c r="J8" s="123">
        <v>30.448688507080078</v>
      </c>
      <c r="K8" s="123">
        <v>2.8372640609741211</v>
      </c>
      <c r="L8" s="123">
        <v>30.517889022827148</v>
      </c>
      <c r="M8" s="123">
        <v>9.8958234786987305</v>
      </c>
      <c r="N8" s="124">
        <v>6.9657787680625916E-2</v>
      </c>
      <c r="O8" s="123">
        <v>41.162227630615234</v>
      </c>
      <c r="P8" s="123">
        <v>6.6374945640563965</v>
      </c>
      <c r="Q8" s="123">
        <v>15.449735641479492</v>
      </c>
      <c r="R8" s="123">
        <v>33.371734619140625</v>
      </c>
      <c r="S8" s="123">
        <v>0.12547792494297028</v>
      </c>
      <c r="T8" s="123">
        <v>0.137314572930336</v>
      </c>
      <c r="U8" s="79">
        <v>89.699996948242188</v>
      </c>
    </row>
    <row r="9" spans="1:21">
      <c r="A9" s="118">
        <v>2014</v>
      </c>
      <c r="B9" s="118" t="s">
        <v>212</v>
      </c>
      <c r="C9" s="118" t="s">
        <v>61</v>
      </c>
      <c r="D9" s="122">
        <v>1656.89208984375</v>
      </c>
      <c r="E9" s="123">
        <v>164.25715637207031</v>
      </c>
      <c r="F9" s="123">
        <v>5.8714413642883301</v>
      </c>
      <c r="G9" s="123">
        <v>19.512195587158203</v>
      </c>
      <c r="H9" s="124">
        <v>3.8056464400142431</v>
      </c>
      <c r="I9" s="123">
        <v>0</v>
      </c>
      <c r="J9" s="123">
        <v>89.074058532714844</v>
      </c>
      <c r="K9" s="123">
        <v>5.5850296020507813</v>
      </c>
      <c r="L9" s="123">
        <v>41.243293762207031</v>
      </c>
      <c r="M9" s="123">
        <v>9.4515886306762695</v>
      </c>
      <c r="N9" s="124">
        <v>0.33846154808998108</v>
      </c>
      <c r="O9" s="124"/>
      <c r="P9" s="123">
        <v>22.144329071044922</v>
      </c>
      <c r="Q9" s="123">
        <v>21.594684600830078</v>
      </c>
      <c r="R9" s="123">
        <v>60.585041046142578</v>
      </c>
      <c r="S9" s="123">
        <v>0.48744291067123413</v>
      </c>
      <c r="T9" s="123">
        <v>0.11818433552980423</v>
      </c>
      <c r="U9" s="79">
        <v>90.300003051757813</v>
      </c>
    </row>
    <row r="10" spans="1:21">
      <c r="A10" s="118">
        <v>2014</v>
      </c>
      <c r="B10" s="118" t="s">
        <v>213</v>
      </c>
      <c r="C10" s="118" t="s">
        <v>62</v>
      </c>
      <c r="D10" s="122">
        <v>473.02444458007813</v>
      </c>
      <c r="E10" s="123">
        <v>68.975814819335938</v>
      </c>
      <c r="F10" s="123">
        <v>7.8332772254943848</v>
      </c>
      <c r="G10" s="123">
        <v>12.967580795288086</v>
      </c>
      <c r="H10" s="124">
        <v>30.797788873314857</v>
      </c>
      <c r="I10" s="123">
        <v>13.49824047088623</v>
      </c>
      <c r="J10" s="123">
        <v>124.43385314941406</v>
      </c>
      <c r="K10" s="123">
        <v>3.9068713188171387</v>
      </c>
      <c r="L10" s="123">
        <v>29.496879577636719</v>
      </c>
      <c r="M10" s="123">
        <v>11.271324157714844</v>
      </c>
      <c r="N10" s="124">
        <v>0.28200080990791321</v>
      </c>
      <c r="O10" s="123">
        <v>62.239166259765625</v>
      </c>
      <c r="P10" s="123">
        <v>15.302319526672363</v>
      </c>
      <c r="Q10" s="123">
        <v>27.371273040771484</v>
      </c>
      <c r="R10" s="123">
        <v>51.173553466796875</v>
      </c>
      <c r="S10" s="123">
        <v>0.38696369528770447</v>
      </c>
      <c r="T10" s="123">
        <v>0.28151261806488037</v>
      </c>
      <c r="U10" s="79">
        <v>93.099998474121094</v>
      </c>
    </row>
    <row r="11" spans="1:21">
      <c r="A11" s="118">
        <v>2014</v>
      </c>
      <c r="B11" s="118" t="s">
        <v>214</v>
      </c>
      <c r="C11" s="118" t="s">
        <v>63</v>
      </c>
      <c r="D11" s="122">
        <v>1686.6767578125</v>
      </c>
      <c r="E11" s="123">
        <v>159.35240173339844</v>
      </c>
      <c r="F11" s="123">
        <v>3.1628453731536865</v>
      </c>
      <c r="G11" s="123">
        <v>30.434782028198242</v>
      </c>
      <c r="H11" s="124">
        <v>11.22707687318325</v>
      </c>
      <c r="I11" s="123">
        <v>0</v>
      </c>
      <c r="J11" s="123">
        <v>39.439308166503906</v>
      </c>
      <c r="K11" s="123">
        <v>5.6931219100952148</v>
      </c>
      <c r="L11" s="123">
        <v>42.382129669189453</v>
      </c>
      <c r="M11" s="164">
        <v>12.733890533447266</v>
      </c>
      <c r="N11" s="166">
        <v>0.1955256313085556</v>
      </c>
      <c r="O11" s="164">
        <v>71.77630615234375</v>
      </c>
      <c r="P11" s="123">
        <v>8.7243471145629883</v>
      </c>
      <c r="Q11" s="164">
        <v>66.563308715820313</v>
      </c>
      <c r="R11" s="123">
        <v>27.213714599609375</v>
      </c>
      <c r="S11" s="123">
        <v>0.18686361610889435</v>
      </c>
      <c r="T11" s="123">
        <v>0.18694405257701874</v>
      </c>
      <c r="U11" s="79">
        <v>90.599998474121094</v>
      </c>
    </row>
    <row r="12" spans="1:21">
      <c r="A12" s="118">
        <v>2014</v>
      </c>
      <c r="B12" s="118" t="s">
        <v>215</v>
      </c>
      <c r="C12" s="118" t="s">
        <v>64</v>
      </c>
      <c r="D12" s="122">
        <v>1988.094482421875</v>
      </c>
      <c r="E12" s="123">
        <v>156.73942565917969</v>
      </c>
      <c r="F12" s="123">
        <v>2.0238950252532959</v>
      </c>
      <c r="G12" s="123">
        <v>14.44444465637207</v>
      </c>
      <c r="H12" s="124">
        <v>6.2396056018769741</v>
      </c>
      <c r="I12" s="123">
        <v>20.823629379272461</v>
      </c>
      <c r="J12" s="123">
        <v>904.6585693359375</v>
      </c>
      <c r="K12" s="123">
        <v>4.1264967918395996</v>
      </c>
      <c r="L12" s="123">
        <v>75.07525634765625</v>
      </c>
      <c r="M12" s="123">
        <v>28.739307403564453</v>
      </c>
      <c r="N12" s="124">
        <v>0.14441001415252686</v>
      </c>
      <c r="O12" s="123">
        <v>92.839515686035156</v>
      </c>
      <c r="P12" s="123">
        <v>16.750396728515625</v>
      </c>
      <c r="Q12" s="123">
        <v>43.449638366699219</v>
      </c>
      <c r="R12" s="123">
        <v>15.721214294433594</v>
      </c>
      <c r="S12" s="123">
        <v>0.26219266653060913</v>
      </c>
      <c r="T12" s="123">
        <v>0.14513659477233887</v>
      </c>
      <c r="U12" s="79">
        <v>91.599998474121094</v>
      </c>
    </row>
    <row r="13" spans="1:21">
      <c r="A13" s="118">
        <v>2014</v>
      </c>
      <c r="B13" s="118" t="s">
        <v>216</v>
      </c>
      <c r="C13" s="118" t="s">
        <v>65</v>
      </c>
      <c r="D13" s="122">
        <v>1546.086181640625</v>
      </c>
      <c r="E13" s="123">
        <v>78.163467407226563</v>
      </c>
      <c r="F13" s="123">
        <v>12.09190559387207</v>
      </c>
      <c r="G13" s="123">
        <v>17.224880218505859</v>
      </c>
      <c r="H13" s="124">
        <v>7.8583993017673492</v>
      </c>
      <c r="I13" s="123">
        <v>36.50714111328125</v>
      </c>
      <c r="J13" s="123">
        <v>37.201412200927734</v>
      </c>
      <c r="K13" s="123">
        <v>4.2813448905944824</v>
      </c>
      <c r="L13" s="123">
        <v>29.275140762329102</v>
      </c>
      <c r="M13" s="123">
        <v>19.844610214233398</v>
      </c>
      <c r="N13" s="124">
        <v>9.0184487402439117E-2</v>
      </c>
      <c r="O13" s="123">
        <v>13.155416488647461</v>
      </c>
      <c r="P13" s="123">
        <v>13.112884521484375</v>
      </c>
      <c r="Q13" s="123">
        <v>30.596027374267578</v>
      </c>
      <c r="R13" s="123">
        <v>67.129470825195313</v>
      </c>
      <c r="S13" s="123">
        <v>0.19521351158618927</v>
      </c>
      <c r="T13" s="123">
        <v>0.13843594491481781</v>
      </c>
      <c r="U13" s="79">
        <v>94</v>
      </c>
    </row>
    <row r="14" spans="1:21">
      <c r="A14" s="118">
        <v>2014</v>
      </c>
      <c r="B14" s="118" t="s">
        <v>217</v>
      </c>
      <c r="C14" s="118" t="s">
        <v>67</v>
      </c>
      <c r="D14" s="122">
        <v>1440.00341796875</v>
      </c>
      <c r="E14" s="123">
        <v>64.338935852050781</v>
      </c>
      <c r="F14" s="123">
        <v>5.1226382255554199</v>
      </c>
      <c r="G14" s="123">
        <v>16.382251739501953</v>
      </c>
      <c r="H14" s="124">
        <v>4.2514004744589329</v>
      </c>
      <c r="I14" s="123"/>
      <c r="J14" s="123">
        <v>21.032539367675781</v>
      </c>
      <c r="K14" s="123">
        <v>4.5456857681274414</v>
      </c>
      <c r="L14" s="123">
        <v>31.697418212890625</v>
      </c>
      <c r="M14" s="123">
        <v>14.38884449005127</v>
      </c>
      <c r="N14" s="124">
        <v>1.9218208268284798E-2</v>
      </c>
      <c r="O14" s="123">
        <v>107.81449890136719</v>
      </c>
      <c r="P14" s="123">
        <v>8.6406440734863281</v>
      </c>
      <c r="Q14" s="123">
        <v>18.236658096313477</v>
      </c>
      <c r="R14" s="123">
        <v>36.970916748046875</v>
      </c>
      <c r="S14" s="123">
        <v>0.37250712513923645</v>
      </c>
      <c r="T14" s="123">
        <v>0.51743751764297485</v>
      </c>
      <c r="U14" s="79">
        <v>93.400001525878906</v>
      </c>
    </row>
    <row r="15" spans="1:21">
      <c r="A15" s="118">
        <v>2014</v>
      </c>
      <c r="B15" s="118" t="s">
        <v>218</v>
      </c>
      <c r="C15" s="118" t="s">
        <v>69</v>
      </c>
      <c r="D15" s="122">
        <v>1125.5845947265625</v>
      </c>
      <c r="E15" s="123">
        <v>67.539619445800781</v>
      </c>
      <c r="F15" s="123">
        <v>2.1567273139953613</v>
      </c>
      <c r="G15" s="123">
        <v>18.421052932739258</v>
      </c>
      <c r="H15" s="124">
        <v>10.765429586172104</v>
      </c>
      <c r="I15" s="123">
        <v>21.992942810058594</v>
      </c>
      <c r="J15" s="123">
        <v>187.35148620605469</v>
      </c>
      <c r="K15" s="123">
        <v>4.8242583274841309</v>
      </c>
      <c r="L15" s="123">
        <v>33.514408111572266</v>
      </c>
      <c r="M15" s="123">
        <v>8.2863731384277344</v>
      </c>
      <c r="N15" s="124">
        <v>0.23393876850605011</v>
      </c>
      <c r="O15" s="123">
        <v>47.880352020263672</v>
      </c>
      <c r="P15" s="123">
        <v>4.3341889381408691</v>
      </c>
      <c r="Q15" s="123">
        <v>11.507167816162109</v>
      </c>
      <c r="R15" s="123">
        <v>52.322891235351563</v>
      </c>
      <c r="S15" s="123">
        <v>0.2269018143415451</v>
      </c>
      <c r="T15" s="123">
        <v>0.14719945192337036</v>
      </c>
      <c r="U15" s="79">
        <v>95.800003051757813</v>
      </c>
    </row>
    <row r="16" spans="1:21">
      <c r="A16" s="118">
        <v>2014</v>
      </c>
      <c r="B16" s="118" t="s">
        <v>219</v>
      </c>
      <c r="C16" s="118" t="s">
        <v>70</v>
      </c>
      <c r="D16" s="122">
        <v>1227.010009765625</v>
      </c>
      <c r="E16" s="123">
        <v>35.704944610595703</v>
      </c>
      <c r="F16" s="123">
        <v>1.2115449905395508</v>
      </c>
      <c r="G16" s="123">
        <v>5.8823528289794922</v>
      </c>
      <c r="H16" s="124">
        <v>6.7151160910725594</v>
      </c>
      <c r="I16" s="123">
        <v>0</v>
      </c>
      <c r="J16" s="123">
        <v>134.30332946777344</v>
      </c>
      <c r="K16" s="123">
        <v>2.3161890506744385</v>
      </c>
      <c r="L16" s="123">
        <v>31.108200073242188</v>
      </c>
      <c r="M16" s="123">
        <v>10.119963645935059</v>
      </c>
      <c r="N16" s="124">
        <v>0.12683042883872986</v>
      </c>
      <c r="O16" s="123">
        <v>117.85611724853516</v>
      </c>
      <c r="P16" s="123">
        <v>5.9108953475952148</v>
      </c>
      <c r="Q16" s="123">
        <v>25.2347412109375</v>
      </c>
      <c r="R16" s="123">
        <v>39.574466705322266</v>
      </c>
      <c r="S16" s="123">
        <v>0.21474018692970276</v>
      </c>
      <c r="T16" s="123">
        <v>0.12154862284660339</v>
      </c>
      <c r="U16" s="79">
        <v>87.199996948242188</v>
      </c>
    </row>
    <row r="17" spans="1:21">
      <c r="A17" s="118">
        <v>2014</v>
      </c>
      <c r="B17" s="118" t="s">
        <v>220</v>
      </c>
      <c r="C17" s="118" t="s">
        <v>71</v>
      </c>
      <c r="D17" s="122">
        <v>1317.501953125</v>
      </c>
      <c r="E17" s="123">
        <v>146.31304931640625</v>
      </c>
      <c r="F17" s="123">
        <v>2.5315463542938232</v>
      </c>
      <c r="G17" s="123">
        <v>30.612245559692383</v>
      </c>
      <c r="H17" s="124">
        <v>3.2569742761552334</v>
      </c>
      <c r="I17" s="123">
        <v>12.386494636535645</v>
      </c>
      <c r="J17" s="123">
        <v>114.22957611083984</v>
      </c>
      <c r="K17" s="123">
        <v>2.9448602199554443</v>
      </c>
      <c r="L17" s="123">
        <v>24.837570190429688</v>
      </c>
      <c r="M17" s="123">
        <v>9.4803829193115234</v>
      </c>
      <c r="N17" s="124">
        <v>0.17248174548149109</v>
      </c>
      <c r="O17" s="123">
        <v>74.1781005859375</v>
      </c>
      <c r="P17" s="123">
        <v>15.015608787536621</v>
      </c>
      <c r="Q17" s="123">
        <v>39.890438079833984</v>
      </c>
      <c r="R17" s="123">
        <v>42.9627685546875</v>
      </c>
      <c r="S17" s="123">
        <v>0.23114100098609924</v>
      </c>
      <c r="T17" s="123">
        <v>0.13313966989517212</v>
      </c>
      <c r="U17" s="79">
        <v>94.800003051757813</v>
      </c>
    </row>
    <row r="18" spans="1:21">
      <c r="A18" s="118">
        <v>2014</v>
      </c>
      <c r="B18" s="118" t="s">
        <v>221</v>
      </c>
      <c r="C18" s="118" t="s">
        <v>392</v>
      </c>
      <c r="D18" s="122">
        <v>1668.2503662109375</v>
      </c>
      <c r="E18" s="123">
        <v>32.424419403076172</v>
      </c>
      <c r="F18" s="123">
        <v>1.1305159330368042</v>
      </c>
      <c r="G18" s="123">
        <v>3.2432432174682617</v>
      </c>
      <c r="H18" s="124">
        <v>3.1172616872936487</v>
      </c>
      <c r="I18" s="123">
        <v>10.65129280090332</v>
      </c>
      <c r="J18" s="123">
        <v>105.31519317626953</v>
      </c>
      <c r="K18" s="123">
        <v>2.3343625068664551</v>
      </c>
      <c r="L18" s="123">
        <v>21.217033386230469</v>
      </c>
      <c r="M18" s="123">
        <v>5.5364723205566406</v>
      </c>
      <c r="N18" s="124">
        <v>5.3619831800460815E-2</v>
      </c>
      <c r="O18" s="123">
        <v>47.819923400878906</v>
      </c>
      <c r="P18" s="123">
        <v>5.9913697242736816</v>
      </c>
      <c r="Q18" s="123">
        <v>19.918596267700195</v>
      </c>
      <c r="R18" s="123">
        <v>33.684383392333984</v>
      </c>
      <c r="S18" s="123"/>
      <c r="T18" s="123"/>
      <c r="U18" s="79">
        <v>93.599998474121094</v>
      </c>
    </row>
    <row r="19" spans="1:21">
      <c r="A19" s="118">
        <v>2014</v>
      </c>
      <c r="B19" s="118" t="s">
        <v>223</v>
      </c>
      <c r="C19" s="118" t="s">
        <v>73</v>
      </c>
      <c r="D19" s="122">
        <v>774.73870849609375</v>
      </c>
      <c r="E19" s="123">
        <v>46.954532623291016</v>
      </c>
      <c r="F19" s="123">
        <v>4.7241511344909668</v>
      </c>
      <c r="G19" s="123">
        <v>2.8037383556365967</v>
      </c>
      <c r="H19" s="124">
        <v>5.6194420903921127</v>
      </c>
      <c r="I19" s="123">
        <v>15.629434585571289</v>
      </c>
      <c r="J19" s="123">
        <v>47.131134033203125</v>
      </c>
      <c r="K19" s="123">
        <v>3.1567926406860352</v>
      </c>
      <c r="L19" s="123">
        <v>34.040378570556641</v>
      </c>
      <c r="M19" s="123">
        <v>8.5652837753295898</v>
      </c>
      <c r="N19" s="124">
        <v>0.18803247809410095</v>
      </c>
      <c r="O19" s="123">
        <v>66.206100463867188</v>
      </c>
      <c r="P19" s="123">
        <v>7.9652676582336426</v>
      </c>
      <c r="Q19" s="123">
        <v>8.8765144348144531</v>
      </c>
      <c r="R19" s="123">
        <v>51.573219299316406</v>
      </c>
      <c r="S19" s="123">
        <v>0.25359416007995605</v>
      </c>
      <c r="T19" s="123">
        <v>0.43784332275390625</v>
      </c>
      <c r="U19" s="79">
        <v>93.599998474121094</v>
      </c>
    </row>
    <row r="20" spans="1:21">
      <c r="A20" s="118">
        <v>2014</v>
      </c>
      <c r="B20" s="118" t="s">
        <v>224</v>
      </c>
      <c r="C20" s="118" t="s">
        <v>74</v>
      </c>
      <c r="D20" s="122">
        <v>2648.986572265625</v>
      </c>
      <c r="E20" s="123">
        <v>84.730010986328125</v>
      </c>
      <c r="F20" s="123">
        <v>3.361454963684082</v>
      </c>
      <c r="G20" s="123">
        <v>22.222221374511719</v>
      </c>
      <c r="H20" s="124">
        <v>4.8905732110142708</v>
      </c>
      <c r="I20" s="123">
        <v>20.382156372070313</v>
      </c>
      <c r="J20" s="123">
        <v>101.21714782714844</v>
      </c>
      <c r="K20" s="123">
        <v>4.7487220764160156</v>
      </c>
      <c r="L20" s="123">
        <v>57.144737243652344</v>
      </c>
      <c r="M20" s="123">
        <v>18.834819793701172</v>
      </c>
      <c r="N20" s="124">
        <v>3.4293703734874725E-2</v>
      </c>
      <c r="O20" s="123">
        <v>33.590045928955078</v>
      </c>
      <c r="P20" s="123">
        <v>2.8950488567352295</v>
      </c>
      <c r="Q20" s="123">
        <v>16.365131378173828</v>
      </c>
      <c r="R20" s="123">
        <v>32.554897308349609</v>
      </c>
      <c r="S20" s="123">
        <v>0.35391515493392944</v>
      </c>
      <c r="T20" s="123">
        <v>0.29347825050354004</v>
      </c>
      <c r="U20" s="79">
        <v>92.699996948242188</v>
      </c>
    </row>
    <row r="21" spans="1:21">
      <c r="A21" s="118">
        <v>2014</v>
      </c>
      <c r="B21" s="118" t="s">
        <v>225</v>
      </c>
      <c r="C21" s="118" t="s">
        <v>75</v>
      </c>
      <c r="D21" s="122">
        <v>646.5531005859375</v>
      </c>
      <c r="E21" s="123">
        <v>100.4749755859375</v>
      </c>
      <c r="F21" s="123">
        <v>6.3645467758178711</v>
      </c>
      <c r="G21" s="123">
        <v>12</v>
      </c>
      <c r="H21" s="124">
        <v>16.081871464848518</v>
      </c>
      <c r="I21" s="123">
        <v>17.56614875793457</v>
      </c>
      <c r="J21" s="123">
        <v>98.523185729980469</v>
      </c>
      <c r="K21" s="123">
        <v>4.8370556831359863</v>
      </c>
      <c r="L21" s="123">
        <v>47.861392974853516</v>
      </c>
      <c r="M21" s="123">
        <v>18.499616622924805</v>
      </c>
      <c r="N21" s="124">
        <v>0.98661243915557861</v>
      </c>
      <c r="O21" s="123">
        <v>69.073616027832031</v>
      </c>
      <c r="P21" s="123">
        <v>36.710128784179688</v>
      </c>
      <c r="Q21" s="123">
        <v>49.477352142333984</v>
      </c>
      <c r="R21" s="123">
        <v>47.332187652587891</v>
      </c>
      <c r="S21" s="123">
        <v>0.32120582461357117</v>
      </c>
      <c r="T21" s="123">
        <v>0.12747524678707123</v>
      </c>
      <c r="U21" s="79">
        <v>93</v>
      </c>
    </row>
    <row r="22" spans="1:21">
      <c r="A22" s="118">
        <v>2014</v>
      </c>
      <c r="B22" s="118" t="s">
        <v>226</v>
      </c>
      <c r="C22" s="118" t="s">
        <v>76</v>
      </c>
      <c r="D22" s="122">
        <v>1403.9906005859375</v>
      </c>
      <c r="E22" s="123">
        <v>78.647109985351563</v>
      </c>
      <c r="F22" s="123">
        <v>2.3679137229919434</v>
      </c>
      <c r="G22" s="123">
        <v>18.80341911315918</v>
      </c>
      <c r="H22" s="124">
        <v>2.0181052386760712</v>
      </c>
      <c r="I22" s="123">
        <v>12.264577865600586</v>
      </c>
      <c r="J22" s="123">
        <v>89.4949951171875</v>
      </c>
      <c r="K22" s="123">
        <v>2.5298223495483398</v>
      </c>
      <c r="L22" s="123">
        <v>28.091146469116211</v>
      </c>
      <c r="M22" s="123">
        <v>16.089670181274414</v>
      </c>
      <c r="N22" s="124">
        <v>9.7296722233295441E-2</v>
      </c>
      <c r="O22" s="123">
        <v>34.169277191162109</v>
      </c>
      <c r="P22" s="123">
        <v>8.8089866638183594</v>
      </c>
      <c r="Q22" s="123">
        <v>18.864908218383789</v>
      </c>
      <c r="R22" s="123">
        <v>32.085105895996094</v>
      </c>
      <c r="S22" s="123">
        <v>0.1805555522441864</v>
      </c>
      <c r="T22" s="123">
        <v>0.138492152094841</v>
      </c>
      <c r="U22" s="79">
        <v>92.900001525878906</v>
      </c>
    </row>
    <row r="23" spans="1:21">
      <c r="A23" s="118">
        <v>2014</v>
      </c>
      <c r="B23" s="118" t="s">
        <v>227</v>
      </c>
      <c r="C23" s="118" t="s">
        <v>77</v>
      </c>
      <c r="D23" s="122">
        <v>1190.6666259765625</v>
      </c>
      <c r="E23" s="123">
        <v>67.541580200195313</v>
      </c>
      <c r="F23" s="123">
        <v>2.778449535369873</v>
      </c>
      <c r="G23" s="123">
        <v>11.818181991577148</v>
      </c>
      <c r="H23" s="124">
        <v>9.9922800436615944</v>
      </c>
      <c r="I23" s="123">
        <v>11.99785041809082</v>
      </c>
      <c r="J23" s="123">
        <v>202.95310974121094</v>
      </c>
      <c r="K23" s="123">
        <v>4.3192262649536133</v>
      </c>
      <c r="L23" s="123">
        <v>35.488380432128906</v>
      </c>
      <c r="M23" s="123">
        <v>17.201128005981445</v>
      </c>
      <c r="N23" s="124">
        <v>9.5862217247486115E-2</v>
      </c>
      <c r="O23" s="123">
        <v>18.715763092041016</v>
      </c>
      <c r="P23" s="123">
        <v>4.6593718528747559</v>
      </c>
      <c r="Q23" s="123">
        <v>25.510766983032227</v>
      </c>
      <c r="R23" s="123">
        <v>47.915008544921875</v>
      </c>
      <c r="S23" s="123">
        <v>0.14134025573730469</v>
      </c>
      <c r="T23" s="123">
        <v>0.13878591358661652</v>
      </c>
      <c r="U23" s="79">
        <v>93.300003051757813</v>
      </c>
    </row>
    <row r="24" spans="1:21">
      <c r="A24" s="118">
        <v>2014</v>
      </c>
      <c r="B24" s="118" t="s">
        <v>228</v>
      </c>
      <c r="C24" s="118" t="s">
        <v>78</v>
      </c>
      <c r="D24" s="122">
        <v>1329.4697265625</v>
      </c>
      <c r="E24" s="123">
        <v>39.323574066162109</v>
      </c>
      <c r="F24" s="123">
        <v>1.6151342391967773</v>
      </c>
      <c r="G24" s="123">
        <v>7.1428570747375488</v>
      </c>
      <c r="H24" s="124">
        <v>2.7118897996842861</v>
      </c>
      <c r="I24" s="123">
        <v>0.9888576865196228</v>
      </c>
      <c r="J24" s="123">
        <v>100.68218994140625</v>
      </c>
      <c r="K24" s="123">
        <v>1.5162484645843506</v>
      </c>
      <c r="L24" s="123">
        <v>22.892055511474609</v>
      </c>
      <c r="M24" s="123">
        <v>6.3616509437561035</v>
      </c>
      <c r="N24" s="124">
        <v>0.14121678471565247</v>
      </c>
      <c r="O24" s="123">
        <v>100.94602203369141</v>
      </c>
      <c r="P24" s="123">
        <v>3.6682534217834473</v>
      </c>
      <c r="Q24" s="123">
        <v>11.441441535949707</v>
      </c>
      <c r="R24" s="123">
        <v>41.110145568847656</v>
      </c>
      <c r="S24" s="123">
        <v>0.31667101383209229</v>
      </c>
      <c r="T24" s="123">
        <v>0.24238781630992889</v>
      </c>
      <c r="U24" s="79">
        <v>93.199996948242188</v>
      </c>
    </row>
    <row r="25" spans="1:21">
      <c r="A25" s="118">
        <v>2014</v>
      </c>
      <c r="B25" s="118" t="s">
        <v>229</v>
      </c>
      <c r="C25" s="118" t="s">
        <v>79</v>
      </c>
      <c r="D25" s="122">
        <v>1777.8790283203125</v>
      </c>
      <c r="E25" s="123">
        <v>74.386955261230469</v>
      </c>
      <c r="F25" s="123">
        <v>2.8293793201446533</v>
      </c>
      <c r="G25" s="123">
        <v>20</v>
      </c>
      <c r="H25" s="124">
        <v>3.0410245526582003</v>
      </c>
      <c r="I25" s="123">
        <v>12.706484794616699</v>
      </c>
      <c r="J25" s="123">
        <v>42.646461486816406</v>
      </c>
      <c r="K25" s="123">
        <v>3.4981415271759033</v>
      </c>
      <c r="L25" s="123">
        <v>40.434402465820313</v>
      </c>
      <c r="M25" s="123">
        <v>12.552155494689941</v>
      </c>
      <c r="N25" s="124">
        <v>0.14008232951164246</v>
      </c>
      <c r="O25" s="124"/>
      <c r="P25" s="123">
        <v>12.196880340576172</v>
      </c>
      <c r="Q25" s="123">
        <v>32.128513336181641</v>
      </c>
      <c r="R25" s="123">
        <v>41.595787048339844</v>
      </c>
      <c r="S25" s="123">
        <v>0.19796557724475861</v>
      </c>
      <c r="T25" s="123">
        <v>0.18521229922771454</v>
      </c>
      <c r="U25" s="79">
        <v>90.099998474121094</v>
      </c>
    </row>
    <row r="26" spans="1:21">
      <c r="A26" s="118">
        <v>2014</v>
      </c>
      <c r="B26" s="118" t="s">
        <v>230</v>
      </c>
      <c r="C26" s="118" t="s">
        <v>80</v>
      </c>
      <c r="D26" s="122">
        <v>2375.21533203125</v>
      </c>
      <c r="E26" s="123">
        <v>92.460403442382813</v>
      </c>
      <c r="F26" s="123">
        <v>2.7610170841217041</v>
      </c>
      <c r="G26" s="123">
        <v>19.512195587158203</v>
      </c>
      <c r="H26" s="124">
        <v>6.4356434158980846</v>
      </c>
      <c r="I26" s="123">
        <v>33.805622100830078</v>
      </c>
      <c r="J26" s="123">
        <v>82.493804931640625</v>
      </c>
      <c r="K26" s="123">
        <v>3.9058289527893066</v>
      </c>
      <c r="L26" s="123">
        <v>58.654777526855469</v>
      </c>
      <c r="M26" s="123">
        <v>14.27647876739502</v>
      </c>
      <c r="N26" s="124">
        <v>0.12055229395627975</v>
      </c>
      <c r="O26" s="123">
        <v>28.513761520385742</v>
      </c>
      <c r="P26" s="123">
        <v>8.4967775344848633</v>
      </c>
      <c r="Q26" s="123">
        <v>33.333332061767578</v>
      </c>
      <c r="R26" s="123">
        <v>63.422946929931641</v>
      </c>
      <c r="S26" s="123">
        <v>8.5572138428688049E-2</v>
      </c>
      <c r="T26" s="123">
        <v>6.0992907732725143E-2</v>
      </c>
      <c r="U26" s="79">
        <v>91.099998474121094</v>
      </c>
    </row>
    <row r="27" spans="1:21">
      <c r="A27" s="118">
        <v>2014</v>
      </c>
      <c r="B27" s="118" t="s">
        <v>231</v>
      </c>
      <c r="C27" s="118" t="s">
        <v>81</v>
      </c>
      <c r="D27" s="122">
        <v>732.64013671875</v>
      </c>
      <c r="E27" s="123">
        <v>61.876762390136719</v>
      </c>
      <c r="F27" s="123">
        <v>8.2156944274902344</v>
      </c>
      <c r="G27" s="123">
        <v>19.819820404052734</v>
      </c>
      <c r="H27" s="124">
        <v>11.466383934020996</v>
      </c>
      <c r="I27" s="123">
        <v>16.764457702636719</v>
      </c>
      <c r="J27" s="123">
        <v>110.28274536132813</v>
      </c>
      <c r="K27" s="123">
        <v>2.7755725383758545</v>
      </c>
      <c r="L27" s="123">
        <v>39.043052673339844</v>
      </c>
      <c r="M27" s="123">
        <v>9.2889156341552734</v>
      </c>
      <c r="N27" s="124">
        <v>0.29383239150047302</v>
      </c>
      <c r="O27" s="123">
        <v>133.76594543457031</v>
      </c>
      <c r="P27" s="123">
        <v>34.501422882080078</v>
      </c>
      <c r="Q27" s="123">
        <v>81.03448486328125</v>
      </c>
      <c r="R27" s="123">
        <v>43.587303161621094</v>
      </c>
      <c r="S27" s="123">
        <v>0.27330631017684937</v>
      </c>
      <c r="T27" s="123">
        <v>0.288950115442276</v>
      </c>
      <c r="U27" s="79">
        <v>96.5</v>
      </c>
    </row>
    <row r="28" spans="1:21">
      <c r="A28" s="118">
        <v>2014</v>
      </c>
      <c r="B28" s="118" t="s">
        <v>232</v>
      </c>
      <c r="C28" s="118" t="s">
        <v>82</v>
      </c>
      <c r="D28" s="122">
        <v>1216.0367431640625</v>
      </c>
      <c r="E28" s="123">
        <v>73.900711059570313</v>
      </c>
      <c r="F28" s="123">
        <v>2.7282218933105469</v>
      </c>
      <c r="G28" s="123">
        <v>25</v>
      </c>
      <c r="H28" s="124">
        <v>6.7361895926296711</v>
      </c>
      <c r="I28" s="123">
        <v>0.47743883728981018</v>
      </c>
      <c r="J28" s="123">
        <v>22.848857879638672</v>
      </c>
      <c r="K28" s="123">
        <v>6.3090133666992188</v>
      </c>
      <c r="L28" s="123">
        <v>35.739707946777344</v>
      </c>
      <c r="M28" s="123">
        <v>6.8205547332763672</v>
      </c>
      <c r="N28" s="124">
        <v>0.25781014561653137</v>
      </c>
      <c r="O28" s="123">
        <v>78.165328979492188</v>
      </c>
      <c r="P28" s="123">
        <v>10.763955116271973</v>
      </c>
      <c r="Q28" s="123">
        <v>11.139369010925293</v>
      </c>
      <c r="R28" s="123">
        <v>40.465610504150391</v>
      </c>
      <c r="S28" s="123">
        <v>0.12959800660610199</v>
      </c>
      <c r="T28" s="123">
        <v>0.12122531980276108</v>
      </c>
      <c r="U28" s="79">
        <v>92.300003051757813</v>
      </c>
    </row>
    <row r="29" spans="1:21">
      <c r="A29" s="118">
        <v>2014</v>
      </c>
      <c r="B29" s="118" t="s">
        <v>233</v>
      </c>
      <c r="C29" s="118" t="s">
        <v>83</v>
      </c>
      <c r="D29" s="122">
        <v>1209.625244140625</v>
      </c>
      <c r="E29" s="123">
        <v>72.945045471191406</v>
      </c>
      <c r="F29" s="123">
        <v>3.366694450378418</v>
      </c>
      <c r="G29" s="123">
        <v>8.3333330154418945</v>
      </c>
      <c r="H29" s="124">
        <v>2.4273281451314688</v>
      </c>
      <c r="I29" s="123">
        <v>0</v>
      </c>
      <c r="J29" s="123">
        <v>32.299224853515625</v>
      </c>
      <c r="K29" s="123">
        <v>2.9809274673461914</v>
      </c>
      <c r="L29" s="123">
        <v>36.823223114013672</v>
      </c>
      <c r="M29" s="123">
        <v>12.274407386779785</v>
      </c>
      <c r="N29" s="124">
        <v>0.43106502294540405</v>
      </c>
      <c r="O29" s="123">
        <v>71.451225280761719</v>
      </c>
      <c r="P29" s="123">
        <v>48.195262908935547</v>
      </c>
      <c r="Q29" s="123">
        <v>45.629508972167969</v>
      </c>
      <c r="R29" s="123">
        <v>35.291297912597656</v>
      </c>
      <c r="S29" s="123">
        <v>0.18111169338226318</v>
      </c>
      <c r="T29" s="123">
        <v>0.1133740097284317</v>
      </c>
      <c r="U29" s="79">
        <v>87.900001525878906</v>
      </c>
    </row>
    <row r="30" spans="1:21">
      <c r="A30" s="118">
        <v>2014</v>
      </c>
      <c r="B30" s="118" t="s">
        <v>234</v>
      </c>
      <c r="C30" s="118" t="s">
        <v>84</v>
      </c>
      <c r="D30" s="122">
        <v>2219.368896484375</v>
      </c>
      <c r="E30" s="123">
        <v>93.724861145019531</v>
      </c>
      <c r="F30" s="123">
        <v>2.4844799041748047</v>
      </c>
      <c r="G30" s="123">
        <v>5.1724138259887695</v>
      </c>
      <c r="H30" s="124">
        <v>2.6828278787434101</v>
      </c>
      <c r="I30" s="123">
        <v>16.277627944946289</v>
      </c>
      <c r="J30" s="123">
        <v>239.02410888671875</v>
      </c>
      <c r="K30" s="123">
        <v>4.4977655410766602</v>
      </c>
      <c r="L30" s="123">
        <v>48.490196228027344</v>
      </c>
      <c r="M30" s="123">
        <v>13.407624244689941</v>
      </c>
      <c r="N30" s="124">
        <v>8.7510377168655396E-2</v>
      </c>
      <c r="O30" s="123">
        <v>57.969081878662109</v>
      </c>
      <c r="P30" s="123">
        <v>9.485870361328125</v>
      </c>
      <c r="Q30" s="123">
        <v>28.529411315917969</v>
      </c>
      <c r="R30" s="123">
        <v>55.320514678955078</v>
      </c>
      <c r="S30" s="123">
        <v>0.2315230667591095</v>
      </c>
      <c r="T30" s="123">
        <v>0.23199672996997833</v>
      </c>
      <c r="U30" s="79">
        <v>90.599998474121094</v>
      </c>
    </row>
    <row r="31" spans="1:21">
      <c r="A31" s="118">
        <v>2014</v>
      </c>
      <c r="B31" s="118" t="s">
        <v>235</v>
      </c>
      <c r="C31" s="118" t="s">
        <v>85</v>
      </c>
      <c r="D31" s="122">
        <v>1065.109130859375</v>
      </c>
      <c r="E31" s="123">
        <v>59.139022827148438</v>
      </c>
      <c r="F31" s="123">
        <v>4.6224932670593262</v>
      </c>
      <c r="G31" s="123">
        <v>1.25</v>
      </c>
      <c r="H31" s="124">
        <v>4.3399245478212833</v>
      </c>
      <c r="I31" s="123">
        <v>0</v>
      </c>
      <c r="J31" s="123">
        <v>54.372074127197266</v>
      </c>
      <c r="K31" s="123">
        <v>3.1490733623504639</v>
      </c>
      <c r="L31" s="123">
        <v>22.072404861450195</v>
      </c>
      <c r="M31" s="123">
        <v>13.318558692932129</v>
      </c>
      <c r="N31" s="124">
        <v>0.10565003752708435</v>
      </c>
      <c r="O31" s="123">
        <v>70.486709594726563</v>
      </c>
      <c r="P31" s="123">
        <v>5.5531072616577148</v>
      </c>
      <c r="Q31" s="123">
        <v>11.949685096740723</v>
      </c>
      <c r="R31" s="124"/>
      <c r="S31" s="123">
        <v>0.16354610025882721</v>
      </c>
      <c r="T31" s="123">
        <v>0.19197468459606171</v>
      </c>
      <c r="U31" s="79">
        <v>91.900001525878906</v>
      </c>
    </row>
    <row r="32" spans="1:21">
      <c r="A32" s="118">
        <v>2014</v>
      </c>
      <c r="B32" s="118" t="s">
        <v>236</v>
      </c>
      <c r="C32" s="118" t="s">
        <v>86</v>
      </c>
      <c r="D32" s="122">
        <v>630.86712646484375</v>
      </c>
      <c r="E32" s="123">
        <v>43.613517761230469</v>
      </c>
      <c r="F32" s="123">
        <v>1.2070161104202271</v>
      </c>
      <c r="G32" s="123">
        <v>13.333333015441895</v>
      </c>
      <c r="H32" s="124">
        <v>6.0434616170823574</v>
      </c>
      <c r="I32" s="123">
        <v>14.001387596130371</v>
      </c>
      <c r="J32" s="123">
        <v>93.020713806152344</v>
      </c>
      <c r="K32" s="123">
        <v>2.4944999217987061</v>
      </c>
      <c r="L32" s="123">
        <v>32.428501129150391</v>
      </c>
      <c r="M32" s="123">
        <v>8.2077102661132813</v>
      </c>
      <c r="N32" s="124">
        <v>0.35612243413925171</v>
      </c>
      <c r="O32" s="123">
        <v>42.231075286865234</v>
      </c>
      <c r="P32" s="123">
        <v>10.63359546661377</v>
      </c>
      <c r="Q32" s="123">
        <v>18.203884124755859</v>
      </c>
      <c r="R32" s="123">
        <v>49.790794372558594</v>
      </c>
      <c r="S32" s="123">
        <v>0.30473372340202332</v>
      </c>
      <c r="T32" s="123">
        <v>0.37409201264381409</v>
      </c>
      <c r="U32" s="78">
        <v>92</v>
      </c>
    </row>
    <row r="33" spans="1:21">
      <c r="A33" s="118">
        <v>2014</v>
      </c>
      <c r="B33" s="118" t="s">
        <v>237</v>
      </c>
      <c r="C33" s="118" t="s">
        <v>87</v>
      </c>
      <c r="D33" s="122">
        <v>994.4847412109375</v>
      </c>
      <c r="E33" s="123">
        <v>37.989707946777344</v>
      </c>
      <c r="F33" s="123">
        <v>2.8650045394897461</v>
      </c>
      <c r="G33" s="123">
        <v>11.453744888305664</v>
      </c>
      <c r="H33" s="124">
        <v>3.6392526235431433</v>
      </c>
      <c r="I33" s="123">
        <v>0</v>
      </c>
      <c r="J33" s="123">
        <v>213.08314514160156</v>
      </c>
      <c r="K33" s="123">
        <v>3.925182580947876</v>
      </c>
      <c r="L33" s="123">
        <v>20.925891876220703</v>
      </c>
      <c r="M33" s="123">
        <v>4.6698312759399414</v>
      </c>
      <c r="N33" s="124">
        <v>8.1683561205863953E-2</v>
      </c>
      <c r="O33" s="123">
        <v>67.843635559082031</v>
      </c>
      <c r="P33" s="123">
        <v>4.7506103515625</v>
      </c>
      <c r="Q33" s="123">
        <v>14.480741500854492</v>
      </c>
      <c r="R33" s="123">
        <v>40.056453704833984</v>
      </c>
      <c r="S33" s="123">
        <v>0.13795675337314606</v>
      </c>
      <c r="T33" s="123">
        <v>0.13944724202156067</v>
      </c>
      <c r="U33" s="78">
        <v>91.599998474121094</v>
      </c>
    </row>
    <row r="34" spans="1:21">
      <c r="A34" s="118">
        <v>2014</v>
      </c>
      <c r="B34" s="118" t="s">
        <v>238</v>
      </c>
      <c r="C34" s="118" t="s">
        <v>88</v>
      </c>
      <c r="D34" s="122">
        <v>2171.8857421875</v>
      </c>
      <c r="E34" s="123">
        <v>67.485374450683594</v>
      </c>
      <c r="F34" s="123">
        <v>1.5987203121185303</v>
      </c>
      <c r="G34" s="123">
        <v>12.121212005615234</v>
      </c>
      <c r="H34" s="124">
        <v>7.4000987224280834</v>
      </c>
      <c r="I34" s="123">
        <v>22.091407775878906</v>
      </c>
      <c r="J34" s="123">
        <v>128.28518676757813</v>
      </c>
      <c r="K34" s="123">
        <v>2.8583180904388428</v>
      </c>
      <c r="L34" s="123">
        <v>29.164533615112305</v>
      </c>
      <c r="M34" s="123">
        <v>17.295246124267578</v>
      </c>
      <c r="N34" s="124">
        <v>7.5086399912834167E-2</v>
      </c>
      <c r="O34" s="123">
        <v>16.562421798706055</v>
      </c>
      <c r="P34" s="123">
        <v>25.629844665527344</v>
      </c>
      <c r="Q34" s="123">
        <v>40.458015441894531</v>
      </c>
      <c r="R34" s="123">
        <v>46.35272216796875</v>
      </c>
      <c r="S34" s="125">
        <v>0.15318231284618378</v>
      </c>
      <c r="T34" s="123">
        <v>0.18104547262191772</v>
      </c>
      <c r="U34" s="78">
        <v>94.599998474121094</v>
      </c>
    </row>
    <row r="35" spans="1:21">
      <c r="A35" s="118">
        <v>2014</v>
      </c>
      <c r="B35" s="118" t="s">
        <v>239</v>
      </c>
      <c r="C35" s="118" t="s">
        <v>89</v>
      </c>
      <c r="D35" s="122">
        <v>948.27764892578125</v>
      </c>
      <c r="E35" s="123">
        <v>80.571342468261719</v>
      </c>
      <c r="F35" s="123">
        <v>6.4508681297302246</v>
      </c>
      <c r="G35" s="123">
        <v>11</v>
      </c>
      <c r="H35" s="124">
        <v>11.390764266252518</v>
      </c>
      <c r="I35" s="123">
        <v>16.062662124633789</v>
      </c>
      <c r="J35" s="123">
        <v>67.089027404785156</v>
      </c>
      <c r="K35" s="123">
        <v>4.644625186920166</v>
      </c>
      <c r="L35" s="123">
        <v>35.673301696777344</v>
      </c>
      <c r="M35" s="123">
        <v>8.1926021575927734</v>
      </c>
      <c r="N35" s="124">
        <v>5.2517008036375046E-2</v>
      </c>
      <c r="O35" s="124"/>
      <c r="P35" s="123">
        <v>4.6792559623718262</v>
      </c>
      <c r="Q35" s="123">
        <v>43.448276519775391</v>
      </c>
      <c r="R35" s="123">
        <v>36.587772369384766</v>
      </c>
      <c r="S35" s="125">
        <v>0.34498834609985352</v>
      </c>
      <c r="T35" s="123">
        <v>0.34180137515068054</v>
      </c>
      <c r="U35" s="78">
        <v>94.800003051757813</v>
      </c>
    </row>
    <row r="36" spans="1:21">
      <c r="C36" s="118" t="s">
        <v>68</v>
      </c>
      <c r="D36" s="122"/>
      <c r="E36" s="123"/>
      <c r="F36" s="123"/>
      <c r="G36" s="123"/>
      <c r="H36" s="124"/>
      <c r="I36" s="123"/>
      <c r="J36" s="123"/>
      <c r="K36" s="123"/>
      <c r="L36" s="123"/>
      <c r="M36" s="123"/>
      <c r="N36" s="124"/>
      <c r="O36" s="124"/>
      <c r="P36" s="123"/>
      <c r="Q36" s="123"/>
      <c r="R36" s="123"/>
      <c r="S36" s="125"/>
      <c r="T36" s="123"/>
      <c r="U36" s="78"/>
    </row>
    <row r="37" spans="1:21">
      <c r="A37" s="118">
        <v>2015</v>
      </c>
      <c r="B37" s="118" t="s">
        <v>207</v>
      </c>
      <c r="C37" s="72" t="s">
        <v>55</v>
      </c>
      <c r="D37" s="92">
        <f>+Calculos!F5</f>
        <v>1522.389606087102</v>
      </c>
      <c r="E37" s="92">
        <f>+Calculos!J5</f>
        <v>57.629890451246766</v>
      </c>
      <c r="F37" s="85">
        <f>+Calculos!R5</f>
        <v>2.0469633220388195</v>
      </c>
      <c r="G37" s="165">
        <f>+Calculos!V5</f>
        <v>50</v>
      </c>
      <c r="H37" s="78">
        <f>+Calculos!AF5</f>
        <v>4.6542897036768895</v>
      </c>
      <c r="I37" s="78">
        <f>+Calculos!AP5</f>
        <v>18.816316691049149</v>
      </c>
      <c r="J37" s="78">
        <f>+Calculos!AZ5</f>
        <v>35.034564550279796</v>
      </c>
      <c r="K37" s="78">
        <f>+Calculos!BL5</f>
        <v>3.2279037001381385</v>
      </c>
      <c r="L37" s="78">
        <f>+Calculos!BP5</f>
        <v>37.475174665018386</v>
      </c>
      <c r="M37" s="165">
        <f>+Calculos!BT5</f>
        <v>6.0621606075765042</v>
      </c>
      <c r="N37" s="126">
        <f>+Calculos!CF5</f>
        <v>5.8926072894923964E-2</v>
      </c>
      <c r="O37" s="165">
        <f>+Calculos!DF5</f>
        <v>31.030818278427205</v>
      </c>
      <c r="P37" s="78">
        <f>+Calculos!DL5</f>
        <v>9.0219863532979527</v>
      </c>
      <c r="Q37" s="78">
        <f>+Calculos!DR5</f>
        <v>30.894308943089431</v>
      </c>
      <c r="R37" s="78">
        <f>+Calculos!DV5</f>
        <v>70.955165692007796</v>
      </c>
      <c r="S37" s="127">
        <f>+Calculos!EF5</f>
        <v>0.29662162162162165</v>
      </c>
      <c r="T37" s="78">
        <f>+Calculos!EL5</f>
        <v>0.28525016244314488</v>
      </c>
      <c r="U37" s="78">
        <v>92.850223181439105</v>
      </c>
    </row>
    <row r="38" spans="1:21">
      <c r="A38" s="118">
        <v>2015</v>
      </c>
      <c r="B38" s="118" t="s">
        <v>208</v>
      </c>
      <c r="C38" s="72" t="s">
        <v>57</v>
      </c>
      <c r="D38" s="92">
        <f>+Calculos!F6</f>
        <v>3125.0724596646537</v>
      </c>
      <c r="E38" s="92">
        <f>+Calculos!J6</f>
        <v>83.456055973408709</v>
      </c>
      <c r="F38" s="85">
        <f>+Calculos!R6</f>
        <v>2.0390659400134763</v>
      </c>
      <c r="G38" s="78">
        <f>+Calculos!V6</f>
        <v>42.622950819672134</v>
      </c>
      <c r="H38" s="78">
        <f>+Calculos!AF6</f>
        <v>2.4887679200611474</v>
      </c>
      <c r="I38" s="78">
        <f>+Calculos!AP6</f>
        <v>10.107941159781092</v>
      </c>
      <c r="J38" s="78">
        <f>+Calculos!AZ6</f>
        <v>17.448578543829608</v>
      </c>
      <c r="K38" s="78">
        <f>+Calculos!BL6</f>
        <v>2.8546923160188671</v>
      </c>
      <c r="L38" s="78">
        <f>+Calculos!BP6</f>
        <v>42.150405931421439</v>
      </c>
      <c r="M38" s="78">
        <f>+Calculos!BT6</f>
        <v>6.6123995483294165</v>
      </c>
      <c r="N38" s="126">
        <f>+Calculos!CF6</f>
        <v>7.2202748080351181E-2</v>
      </c>
      <c r="O38" s="78">
        <f>+Calculos!DF6</f>
        <v>5.1135565441348634</v>
      </c>
      <c r="P38" s="78">
        <f>+Calculos!DL6</f>
        <v>9.0135489349134268</v>
      </c>
      <c r="Q38" s="78">
        <f>+Calculos!DR6</f>
        <v>30.355594102341716</v>
      </c>
      <c r="R38" s="78">
        <f>+Calculos!DV6</f>
        <v>26.287312298619977</v>
      </c>
      <c r="S38" s="127">
        <f>+Calculos!EF6</f>
        <v>0.10186871753356271</v>
      </c>
      <c r="T38" s="78">
        <f>+Calculos!EL6</f>
        <v>9.1798893549759869E-2</v>
      </c>
      <c r="U38" s="78">
        <v>90.332167951675302</v>
      </c>
    </row>
    <row r="39" spans="1:21">
      <c r="A39" s="118">
        <v>2015</v>
      </c>
      <c r="B39" s="118" t="s">
        <v>209</v>
      </c>
      <c r="C39" s="72" t="s">
        <v>58</v>
      </c>
      <c r="D39" s="92">
        <f>+Calculos!F7</f>
        <v>2986.4894246616041</v>
      </c>
      <c r="E39" s="92">
        <f>+Calculos!J7</f>
        <v>137.240058961676</v>
      </c>
      <c r="F39" s="85">
        <f>+Calculos!R7</f>
        <v>7.8268666861132816</v>
      </c>
      <c r="G39" s="78">
        <f>+Calculos!V7</f>
        <v>30.952380952380953</v>
      </c>
      <c r="H39" s="78">
        <f>+Calculos!AF7</f>
        <v>5.0607744792372698</v>
      </c>
      <c r="I39" s="78">
        <f>+Calculos!AP7</f>
        <v>44.937010456477978</v>
      </c>
      <c r="J39" s="78">
        <f>+Calculos!AZ7</f>
        <v>31.712304676493471</v>
      </c>
      <c r="K39" s="78">
        <f>+Calculos!BL7</f>
        <v>5.1279471391776665</v>
      </c>
      <c r="L39" s="78">
        <f>+Calculos!BP7</f>
        <v>65.178907058495085</v>
      </c>
      <c r="M39" s="78">
        <f>+Calculos!BT7</f>
        <v>7.0171908220325978</v>
      </c>
      <c r="N39" s="126">
        <f>+Calculos!CF7</f>
        <v>3.2375905226193998E-2</v>
      </c>
      <c r="O39" s="78"/>
      <c r="P39" s="78">
        <f>+Calculos!DL7</f>
        <v>10.036147140123326</v>
      </c>
      <c r="Q39" s="78">
        <f>+Calculos!DR7</f>
        <v>85.91549295774648</v>
      </c>
      <c r="R39" s="78">
        <f>+Calculos!DV7</f>
        <v>70.005032712632115</v>
      </c>
      <c r="S39" s="127">
        <f>+Calculos!EF7</f>
        <v>0.32225063938618925</v>
      </c>
      <c r="T39" s="78">
        <f>+Calculos!EL7</f>
        <v>0.25364871665827882</v>
      </c>
      <c r="U39" s="78">
        <v>88.353634577603103</v>
      </c>
    </row>
    <row r="40" spans="1:21">
      <c r="A40" s="118">
        <v>2015</v>
      </c>
      <c r="B40" s="118" t="s">
        <v>210</v>
      </c>
      <c r="C40" s="72" t="s">
        <v>59</v>
      </c>
      <c r="D40" s="92">
        <f>+Calculos!F8</f>
        <v>219.31777342512336</v>
      </c>
      <c r="E40" s="92">
        <f>+Calculos!J8</f>
        <v>82.537744409862839</v>
      </c>
      <c r="F40" s="85">
        <f>+Calculos!R8</f>
        <v>7.716943583035957</v>
      </c>
      <c r="G40" s="78">
        <f>+Calculos!V8</f>
        <v>31.683168316831683</v>
      </c>
      <c r="H40" s="78">
        <f>+Calculos!AF8</f>
        <v>19.88781234064253</v>
      </c>
      <c r="I40" s="78">
        <f>+Calculos!AP8</f>
        <v>19.236439076553399</v>
      </c>
      <c r="J40" s="78">
        <f>+Calculos!AZ8</f>
        <v>205.11412364185429</v>
      </c>
      <c r="K40" s="78">
        <f>+Calculos!BL8</f>
        <v>12.078694303882367</v>
      </c>
      <c r="L40" s="78">
        <f>+Calculos!BP8</f>
        <v>70.347210343907491</v>
      </c>
      <c r="M40" s="78">
        <f>+Calculos!BT8</f>
        <v>15.322047403998928</v>
      </c>
      <c r="N40" s="126">
        <f>+Calculos!CF8</f>
        <v>0</v>
      </c>
      <c r="O40" s="78">
        <f>+Calculos!DF8</f>
        <v>2.8695181375203034</v>
      </c>
      <c r="P40" s="78">
        <f>+Calculos!DL8</f>
        <v>98.734177215189874</v>
      </c>
      <c r="Q40" s="78">
        <f>+Calculos!DR8</f>
        <v>84.426229508196727</v>
      </c>
      <c r="R40" s="78">
        <f>+Calculos!DV8</f>
        <v>43.341708542713569</v>
      </c>
      <c r="S40" s="127">
        <f>+Calculos!EF8</f>
        <v>0.15317286652078774</v>
      </c>
      <c r="T40" s="78">
        <f>+Calculos!EL8</f>
        <v>0.17587939698492464</v>
      </c>
      <c r="U40" s="78">
        <v>89.213831549724603</v>
      </c>
    </row>
    <row r="41" spans="1:21">
      <c r="A41" s="118">
        <v>2015</v>
      </c>
      <c r="B41" s="118" t="s">
        <v>211</v>
      </c>
      <c r="C41" s="72" t="s">
        <v>60</v>
      </c>
      <c r="D41" s="92">
        <f>+Calculos!F9</f>
        <v>1707.4140641123863</v>
      </c>
      <c r="E41" s="92">
        <f>+Calculos!J9</f>
        <v>79.471046185564106</v>
      </c>
      <c r="F41" s="85">
        <f>+Calculos!R9</f>
        <v>4.7853533187006345</v>
      </c>
      <c r="G41" s="78">
        <f>+Calculos!V9</f>
        <v>42.386831275720162</v>
      </c>
      <c r="H41" s="78">
        <f>+Calculos!AF9</f>
        <v>5.305092889173606</v>
      </c>
      <c r="I41" s="78">
        <f>+Calculos!AP9</f>
        <v>16.201839093315005</v>
      </c>
      <c r="J41" s="78">
        <f>+Calculos!AZ9</f>
        <v>44.811415720118084</v>
      </c>
      <c r="K41" s="78">
        <f>+Calculos!BL9</f>
        <v>2.7686687058196529</v>
      </c>
      <c r="L41" s="78">
        <f>+Calculos!BP9</f>
        <v>32.369497091496434</v>
      </c>
      <c r="M41" s="78">
        <f>+Calculos!BT9</f>
        <v>0.20508657080145579</v>
      </c>
      <c r="N41" s="126">
        <f>+Calculos!CF9</f>
        <v>3.9228789580696991E-2</v>
      </c>
      <c r="O41" s="78">
        <f>+Calculos!DF9</f>
        <v>17.833333333333332</v>
      </c>
      <c r="P41" s="78">
        <f>+Calculos!DL9</f>
        <v>7.4585327841478346</v>
      </c>
      <c r="Q41" s="78">
        <f>+Calculos!DR9</f>
        <v>19.268635724331926</v>
      </c>
      <c r="R41" s="78">
        <f>+Calculos!DV9</f>
        <v>41.625534715366896</v>
      </c>
      <c r="S41" s="127">
        <f>+Calculos!EF9</f>
        <v>0.11439588688946016</v>
      </c>
      <c r="T41" s="78">
        <f>+Calculos!EL9</f>
        <v>0.117143797301744</v>
      </c>
      <c r="U41" s="78">
        <v>89.656790018792506</v>
      </c>
    </row>
    <row r="42" spans="1:21">
      <c r="A42" s="118">
        <v>2015</v>
      </c>
      <c r="B42" s="118" t="s">
        <v>212</v>
      </c>
      <c r="C42" s="72" t="s">
        <v>61</v>
      </c>
      <c r="D42" s="92">
        <f>+Calculos!F10</f>
        <v>1355.3089354001897</v>
      </c>
      <c r="E42" s="92">
        <f>+Calculos!J10</f>
        <v>164.13922038314874</v>
      </c>
      <c r="F42" s="85">
        <f>+Calculos!R10</f>
        <v>5.7666735524499559</v>
      </c>
      <c r="G42" s="78">
        <f>+Calculos!V10</f>
        <v>25.454545454545453</v>
      </c>
      <c r="H42" s="78">
        <f>+Calculos!AF10</f>
        <v>4.4624325446243249</v>
      </c>
      <c r="I42" s="78">
        <f>+Calculos!AP10</f>
        <v>0</v>
      </c>
      <c r="J42" s="78">
        <f>+Calculos!AZ10</f>
        <v>89.313114775749327</v>
      </c>
      <c r="K42" s="78">
        <f>+Calculos!BL10</f>
        <v>5.4853724035499587</v>
      </c>
      <c r="L42" s="78">
        <f>+Calculos!BP10</f>
        <v>47.258593015199644</v>
      </c>
      <c r="M42" s="78">
        <f>+Calculos!BT10</f>
        <v>9.1422873392499309</v>
      </c>
      <c r="N42" s="126">
        <f>+Calculos!CF10</f>
        <v>4.3117519042437429E-2</v>
      </c>
      <c r="O42" s="78">
        <f>+Calculos!DF10</f>
        <v>0.93131548311990686</v>
      </c>
      <c r="P42" s="78">
        <f>+Calculos!DL10</f>
        <v>24.966004895295079</v>
      </c>
      <c r="Q42" s="78">
        <f>+Calculos!DR10</f>
        <v>1.0344827586206897</v>
      </c>
      <c r="R42" s="78">
        <f>+Calculos!DV10</f>
        <v>62.658562367864697</v>
      </c>
      <c r="S42" s="127">
        <f>+Calculos!EF10</f>
        <v>0.13118461973423806</v>
      </c>
      <c r="T42" s="78">
        <f>+Calculos!EL10</f>
        <v>0.1226215644820296</v>
      </c>
      <c r="U42" s="78">
        <v>90.286393816271897</v>
      </c>
    </row>
    <row r="43" spans="1:21">
      <c r="A43" s="118">
        <v>2015</v>
      </c>
      <c r="B43" s="118" t="s">
        <v>213</v>
      </c>
      <c r="C43" s="72" t="s">
        <v>62</v>
      </c>
      <c r="D43" s="92">
        <f>+Calculos!F11</f>
        <v>446.11354949113877</v>
      </c>
      <c r="E43" s="92">
        <f>+Calculos!J11</f>
        <v>71.820078306443605</v>
      </c>
      <c r="F43" s="85">
        <f>+Calculos!R11</f>
        <v>10.565745748169421</v>
      </c>
      <c r="G43" s="78">
        <f>+Calculos!V11</f>
        <v>34.29256594724221</v>
      </c>
      <c r="H43" s="78">
        <f>+Calculos!AF11</f>
        <v>0</v>
      </c>
      <c r="I43" s="78">
        <f>+Calculos!AP11</f>
        <v>17.159696561808001</v>
      </c>
      <c r="J43" s="78">
        <f>+Calculos!AZ11</f>
        <v>124.86089318457148</v>
      </c>
      <c r="K43" s="78">
        <f>+Calculos!BL11</f>
        <v>3.7597087972500676</v>
      </c>
      <c r="L43" s="78">
        <f>+Calculos!BP11</f>
        <v>31.735798360377498</v>
      </c>
      <c r="M43" s="78">
        <f>+Calculos!BT11</f>
        <v>5.1286284106077842</v>
      </c>
      <c r="N43" s="126">
        <f>+Calculos!CF11</f>
        <v>0.10756627602685175</v>
      </c>
      <c r="O43" s="78">
        <f>+Calculos!DF11</f>
        <v>12.113289760348584</v>
      </c>
      <c r="P43" s="78">
        <f>+Calculos!DL11</f>
        <v>22.928075940124131</v>
      </c>
      <c r="Q43" s="78">
        <f>+Calculos!DR11</f>
        <v>72.060857538035961</v>
      </c>
      <c r="R43" s="78">
        <f>+Calculos!DV11</f>
        <v>50.26380583890257</v>
      </c>
      <c r="S43" s="127">
        <f>+Calculos!EF11</f>
        <v>0.38572607260726072</v>
      </c>
      <c r="T43" s="78">
        <f>+Calculos!EL11</f>
        <v>0.32887794583186775</v>
      </c>
      <c r="U43" s="78">
        <v>93.069517132418298</v>
      </c>
    </row>
    <row r="44" spans="1:21">
      <c r="A44" s="118">
        <v>2015</v>
      </c>
      <c r="B44" s="118" t="s">
        <v>214</v>
      </c>
      <c r="C44" s="72" t="s">
        <v>63</v>
      </c>
      <c r="D44" s="92">
        <f>+Calculos!F12</f>
        <v>1597.2920137223266</v>
      </c>
      <c r="E44" s="92">
        <f>+Calculos!J12</f>
        <v>163.69289427194926</v>
      </c>
      <c r="F44" s="85">
        <f>+Calculos!R12</f>
        <v>3.1578872003236507</v>
      </c>
      <c r="G44" s="78">
        <f>+Calculos!V12</f>
        <v>38.297872340425535</v>
      </c>
      <c r="H44" s="78">
        <f>+Calculos!AF12</f>
        <v>13.600572655690765</v>
      </c>
      <c r="I44" s="78">
        <f>+Calculos!AP12</f>
        <v>0</v>
      </c>
      <c r="J44" s="78">
        <f>+Calculos!AZ12</f>
        <v>44.591545121811549</v>
      </c>
      <c r="K44" s="78">
        <f>+Calculos!BL12</f>
        <v>5.9890964144069239</v>
      </c>
      <c r="L44" s="78">
        <f>+Calculos!BP12</f>
        <v>47.858324984215329</v>
      </c>
      <c r="M44" s="165">
        <f>+Calculos!BT12</f>
        <v>1.7150594277619828</v>
      </c>
      <c r="N44" s="126">
        <f>+Calculos!CF12</f>
        <v>6.4327159806505094E-2</v>
      </c>
      <c r="O44" s="165">
        <f>+Calculos!DF12</f>
        <v>29.160858656258711</v>
      </c>
      <c r="P44" s="78">
        <f>+Calculos!DL12</f>
        <v>17.238684859049108</v>
      </c>
      <c r="Q44" s="165">
        <f>+Calculos!DR12</f>
        <v>1250.9803921568628</v>
      </c>
      <c r="R44" s="78">
        <f>+Calculos!DV12</f>
        <v>39.405940594059409</v>
      </c>
      <c r="S44" s="127">
        <f>+Calculos!EF12</f>
        <v>0.18146929824561403</v>
      </c>
      <c r="T44" s="78">
        <f>+Calculos!EL12</f>
        <v>0.17478547854785478</v>
      </c>
      <c r="U44" s="78">
        <v>90.648702527822195</v>
      </c>
    </row>
    <row r="45" spans="1:21">
      <c r="A45" s="118">
        <v>2015</v>
      </c>
      <c r="B45" s="118" t="s">
        <v>215</v>
      </c>
      <c r="C45" s="72" t="s">
        <v>64</v>
      </c>
      <c r="D45" s="92">
        <f>+Calculos!F13</f>
        <v>2026.6094579029284</v>
      </c>
      <c r="E45" s="92">
        <f>+Calculos!J13</f>
        <v>157.4358784017198</v>
      </c>
      <c r="F45" s="85">
        <f>+Calculos!R13</f>
        <v>2.2423232036889669</v>
      </c>
      <c r="G45" s="78">
        <f>+Calculos!V13</f>
        <v>26.568265682656826</v>
      </c>
      <c r="H45" s="78">
        <f>+Calculos!AF13</f>
        <v>6.1493639355929188</v>
      </c>
      <c r="I45" s="78">
        <f>+Calculos!AP13</f>
        <v>18.727342535331974</v>
      </c>
      <c r="J45" s="78">
        <f>+Calculos!AZ13</f>
        <v>921.11031461687571</v>
      </c>
      <c r="K45" s="78">
        <f>+Calculos!BL13</f>
        <v>4.1691436450498376</v>
      </c>
      <c r="L45" s="78">
        <f>+Calculos!BP13</f>
        <v>81.039138095130895</v>
      </c>
      <c r="M45" s="78">
        <f>+Calculos!BT13</f>
        <v>7.7523535886332118</v>
      </c>
      <c r="N45" s="126">
        <f>+Calculos!CF13</f>
        <v>0</v>
      </c>
      <c r="O45" s="78"/>
      <c r="P45" s="78">
        <f>+Calculos!DL13</f>
        <v>14.189993696448999</v>
      </c>
      <c r="Q45" s="78">
        <f>+Calculos!DR13</f>
        <v>39.060568603213845</v>
      </c>
      <c r="R45" s="78">
        <f>+Calculos!DV13</f>
        <v>16.781720457498025</v>
      </c>
      <c r="S45" s="127">
        <f>+Calculos!EF13</f>
        <v>0.19753886010362695</v>
      </c>
      <c r="T45" s="78">
        <f>+Calculos!EL13</f>
        <v>0.14761698550576968</v>
      </c>
      <c r="U45" s="78">
        <v>91.570117634490401</v>
      </c>
    </row>
    <row r="46" spans="1:21">
      <c r="A46" s="118">
        <v>2015</v>
      </c>
      <c r="B46" s="118" t="s">
        <v>216</v>
      </c>
      <c r="C46" s="72" t="s">
        <v>65</v>
      </c>
      <c r="D46" s="92">
        <f>+Calculos!F14</f>
        <v>1426.8332351159436</v>
      </c>
      <c r="E46" s="92">
        <f>+Calculos!J14</f>
        <v>56.102414155577947</v>
      </c>
      <c r="F46" s="85">
        <f>+Calculos!R14</f>
        <v>7.0414254501388651</v>
      </c>
      <c r="G46" s="78">
        <f>+Calculos!V14</f>
        <v>31.284916201117319</v>
      </c>
      <c r="H46" s="78">
        <f>+Calculos!AF14</f>
        <v>4.9350024073182475</v>
      </c>
      <c r="I46" s="78">
        <f>+Calculos!AP14</f>
        <v>15.227798127942586</v>
      </c>
      <c r="J46" s="78">
        <f>+Calculos!AZ14</f>
        <v>48.202278284690443</v>
      </c>
      <c r="K46" s="78">
        <f>+Calculos!BL14</f>
        <v>5.0377678017253675</v>
      </c>
      <c r="L46" s="78">
        <f>+Calculos!BP14</f>
        <v>34.11942738441271</v>
      </c>
      <c r="M46" s="78">
        <f>+Calculos!BT14</f>
        <v>5.3240046086415811</v>
      </c>
      <c r="N46" s="126">
        <f>+Calculos!CF14</f>
        <v>3.8476703239928758E-2</v>
      </c>
      <c r="O46" s="78">
        <f>+Calculos!DF14</f>
        <v>13.285401688027509</v>
      </c>
      <c r="P46" s="78">
        <f>+Calculos!DL14</f>
        <v>14.303104077906269</v>
      </c>
      <c r="Q46" s="78">
        <f>+Calculos!DR14</f>
        <v>40.916530278232408</v>
      </c>
      <c r="R46" s="78">
        <f>+Calculos!DV14</f>
        <v>70.527903469079945</v>
      </c>
      <c r="S46" s="127">
        <f>+Calculos!EF14</f>
        <v>0.2294455066921606</v>
      </c>
      <c r="T46" s="78">
        <f>+Calculos!EL14</f>
        <v>0.14479638009049775</v>
      </c>
      <c r="U46" s="78">
        <v>94.045653567936299</v>
      </c>
    </row>
    <row r="47" spans="1:21">
      <c r="A47" s="118">
        <v>2015</v>
      </c>
      <c r="B47" s="118" t="s">
        <v>217</v>
      </c>
      <c r="C47" s="72" t="s">
        <v>67</v>
      </c>
      <c r="D47" s="92">
        <f>+Calculos!F15</f>
        <v>1646.496228467224</v>
      </c>
      <c r="E47" s="92">
        <f>+Calculos!J15</f>
        <v>67.804550194892144</v>
      </c>
      <c r="F47" s="85">
        <f>+Calculos!R15</f>
        <v>0.83195767110297125</v>
      </c>
      <c r="G47" s="78">
        <f>+Calculos!V15</f>
        <v>47.826086956521742</v>
      </c>
      <c r="H47" s="78">
        <f>+Calculos!AF15</f>
        <v>3.3685983472814356</v>
      </c>
      <c r="I47" s="78">
        <f>+Calculos!AP15</f>
        <v>0</v>
      </c>
      <c r="J47" s="78">
        <f>+Calculos!AZ15</f>
        <v>22.497522022742846</v>
      </c>
      <c r="K47" s="78">
        <f>+Calculos!BL15</f>
        <v>4.8704188662486434</v>
      </c>
      <c r="L47" s="78">
        <f>+Calculos!BP15</f>
        <v>37.091446170007465</v>
      </c>
      <c r="M47" s="78">
        <f>+Calculos!BT15</f>
        <v>6.6903262717863932</v>
      </c>
      <c r="N47" s="126">
        <f>+Calculos!CF15</f>
        <v>3.0569751664757196E-2</v>
      </c>
      <c r="O47" s="78">
        <f>+Calculos!DF15</f>
        <v>39.637656620386046</v>
      </c>
      <c r="P47" s="78">
        <f>+Calculos!DL15</f>
        <v>7.0919046914311084</v>
      </c>
      <c r="Q47" s="78">
        <f>+Calculos!DR15</f>
        <v>18.377635197066912</v>
      </c>
      <c r="R47" s="78">
        <f>+Calculos!DV15</f>
        <v>39.414519906323186</v>
      </c>
      <c r="S47" s="127">
        <f>+Calculos!EF15</f>
        <v>0.36755141501142558</v>
      </c>
      <c r="T47" s="78">
        <f>+Calculos!EL15</f>
        <v>0.48969555035128803</v>
      </c>
      <c r="U47" s="78">
        <v>93.429640135862201</v>
      </c>
    </row>
    <row r="48" spans="1:21">
      <c r="A48" s="118">
        <v>2015</v>
      </c>
      <c r="B48" s="118" t="s">
        <v>218</v>
      </c>
      <c r="C48" s="72" t="s">
        <v>69</v>
      </c>
      <c r="D48" s="92">
        <f>+Calculos!F16</f>
        <v>1103.4453202327397</v>
      </c>
      <c r="E48" s="92">
        <f>+Calculos!J16</f>
        <v>71.67206674242702</v>
      </c>
      <c r="F48" s="85">
        <f>+Calculos!R16</f>
        <v>2.1428312637389668</v>
      </c>
      <c r="G48" s="78">
        <f>+Calculos!V16</f>
        <v>32.142857142857146</v>
      </c>
      <c r="H48" s="78">
        <f>+Calculos!AF16</f>
        <v>5.4425592804578899</v>
      </c>
      <c r="I48" s="78">
        <f>+Calculos!AP16</f>
        <v>20.018555227035087</v>
      </c>
      <c r="J48" s="78">
        <f>+Calculos!AZ16</f>
        <v>96.624772905703153</v>
      </c>
      <c r="K48" s="78">
        <f>+Calculos!BL16</f>
        <v>4.9341509362410427</v>
      </c>
      <c r="L48" s="78">
        <f>+Calculos!BP16</f>
        <v>38.740133636543959</v>
      </c>
      <c r="M48" s="78">
        <f>+Calculos!BT16</f>
        <v>7.6408851641218432</v>
      </c>
      <c r="N48" s="126">
        <f>+Calculos!CF16</f>
        <v>5.1476914252939487E-2</v>
      </c>
      <c r="O48" s="78">
        <f>+Calculos!DF16</f>
        <v>5.3243149497051681</v>
      </c>
      <c r="P48" s="78">
        <f>+Calculos!DL16</f>
        <v>4.4011698409301658</v>
      </c>
      <c r="Q48" s="78">
        <f>+Calculos!DR16</f>
        <v>15.020482476103778</v>
      </c>
      <c r="R48" s="78">
        <f>+Calculos!DV16</f>
        <v>37.385804638088544</v>
      </c>
      <c r="S48" s="127">
        <f>+Calculos!EF16</f>
        <v>0.22818086225026288</v>
      </c>
      <c r="T48" s="78">
        <f>+Calculos!EL16</f>
        <v>0.15249472944483486</v>
      </c>
      <c r="U48" s="78">
        <v>95.783963222390895</v>
      </c>
    </row>
    <row r="49" spans="1:21">
      <c r="A49" s="118">
        <v>2015</v>
      </c>
      <c r="B49" s="118" t="s">
        <v>219</v>
      </c>
      <c r="C49" s="72" t="s">
        <v>70</v>
      </c>
      <c r="D49" s="92">
        <f>+Calculos!F17</f>
        <v>1119.536381221239</v>
      </c>
      <c r="E49" s="92">
        <f>+Calculos!J17</f>
        <v>37.603983897615294</v>
      </c>
      <c r="F49" s="85">
        <f>+Calculos!R17</f>
        <v>1.1960107133011411</v>
      </c>
      <c r="G49" s="78">
        <f>+Calculos!V17</f>
        <v>5.5555555555555554</v>
      </c>
      <c r="H49" s="78">
        <f>+Calculos!AF17</f>
        <v>4.9330735876327525</v>
      </c>
      <c r="I49" s="78">
        <f>+Calculos!AP17</f>
        <v>2.4271982122876099</v>
      </c>
      <c r="J49" s="78">
        <f>+Calculos!AZ17</f>
        <v>123.2594570413882</v>
      </c>
      <c r="K49" s="78">
        <f>+Calculos!BL17</f>
        <v>2.321667855231627</v>
      </c>
      <c r="L49" s="78">
        <f>+Calculos!BP17</f>
        <v>33.277239258319987</v>
      </c>
      <c r="M49" s="78">
        <f>+Calculos!BT17</f>
        <v>3.5528553542180958</v>
      </c>
      <c r="N49" s="126">
        <f>+Calculos!CF17</f>
        <v>4.430060892802383E-2</v>
      </c>
      <c r="O49" s="78">
        <f>+Calculos!DF17</f>
        <v>30.428881650380021</v>
      </c>
      <c r="P49" s="78">
        <f>+Calculos!DL17</f>
        <v>8.6251067463706228</v>
      </c>
      <c r="Q49" s="78">
        <f>+Calculos!DR17</f>
        <v>28.184281842818429</v>
      </c>
      <c r="R49" s="78">
        <f>+Calculos!DV17</f>
        <v>53.982535062185761</v>
      </c>
      <c r="S49" s="127">
        <f>+Calculos!EF17</f>
        <v>0.21208907741251326</v>
      </c>
      <c r="T49" s="78">
        <f>+Calculos!EL17</f>
        <v>0.10584810796507012</v>
      </c>
      <c r="U49" s="78">
        <v>87.169418301369404</v>
      </c>
    </row>
    <row r="50" spans="1:21">
      <c r="A50" s="118">
        <v>2015</v>
      </c>
      <c r="B50" s="118" t="s">
        <v>220</v>
      </c>
      <c r="C50" s="72" t="s">
        <v>71</v>
      </c>
      <c r="D50" s="92">
        <f>+Calculos!F18</f>
        <v>1168.3705281267755</v>
      </c>
      <c r="E50" s="92">
        <f>+Calculos!J18</f>
        <v>154.50350083116123</v>
      </c>
      <c r="F50" s="85">
        <f>+Calculos!R18</f>
        <v>3.6871603418832031</v>
      </c>
      <c r="G50" s="78">
        <f>+Calculos!V18</f>
        <v>38.115631691648822</v>
      </c>
      <c r="H50" s="78">
        <f>+Calculos!AF18</f>
        <v>4.4552671522325475</v>
      </c>
      <c r="I50" s="78">
        <f>+Calculos!AP18</f>
        <v>14.455199541016158</v>
      </c>
      <c r="J50" s="78">
        <f>+Calculos!AZ18</f>
        <v>74.865940782597363</v>
      </c>
      <c r="K50" s="78">
        <f>+Calculos!BL18</f>
        <v>2.9089015845998976</v>
      </c>
      <c r="L50" s="78">
        <f>+Calculos!BP18</f>
        <v>27.494223310582363</v>
      </c>
      <c r="M50" s="78">
        <f>+Calculos!BT18</f>
        <v>2.4240846538332481</v>
      </c>
      <c r="N50" s="126">
        <f>+Calculos!CF18</f>
        <v>4.5091179697269598E-2</v>
      </c>
      <c r="O50" s="78">
        <f>+Calculos!DF18</f>
        <v>18.952879581151834</v>
      </c>
      <c r="P50" s="78">
        <f>+Calculos!DL18</f>
        <v>20.32525410476935</v>
      </c>
      <c r="Q50" s="78">
        <f>+Calculos!DR18</f>
        <v>52.355712603062429</v>
      </c>
      <c r="R50" s="78">
        <f>+Calculos!DV18</f>
        <v>28.229392315585454</v>
      </c>
      <c r="S50" s="127">
        <f>+Calculos!EF18</f>
        <v>0.21833108178322769</v>
      </c>
      <c r="T50" s="78">
        <f>+Calculos!EL18</f>
        <v>0.1197696955877323</v>
      </c>
      <c r="U50" s="78">
        <v>94.790976384747793</v>
      </c>
    </row>
    <row r="51" spans="1:21">
      <c r="A51" s="118">
        <v>2015</v>
      </c>
      <c r="B51" s="118" t="s">
        <v>221</v>
      </c>
      <c r="C51" s="72" t="s">
        <v>72</v>
      </c>
      <c r="D51" s="92">
        <f>+Calculos!F19</f>
        <v>1449.1487387664993</v>
      </c>
      <c r="E51" s="92">
        <f>+Calculos!J19</f>
        <v>32.035758742335318</v>
      </c>
      <c r="F51" s="85">
        <f>+Calculos!R19</f>
        <v>1.0770850516299817</v>
      </c>
      <c r="G51" s="78">
        <f>+Calculos!V19</f>
        <v>50</v>
      </c>
      <c r="H51" s="78">
        <f>+Calculos!AF19</f>
        <v>1.9847778336025377</v>
      </c>
      <c r="I51" s="78">
        <f>+Calculos!AP19</f>
        <v>2.7679280656412937</v>
      </c>
      <c r="J51" s="78">
        <f>+Calculos!AZ19</f>
        <v>98.730790654439872</v>
      </c>
      <c r="K51" s="78">
        <f>+Calculos!BL19</f>
        <v>2.406893970122864</v>
      </c>
      <c r="L51" s="78">
        <f>+Calculos!BP19</f>
        <v>23.509336853175075</v>
      </c>
      <c r="M51" s="78">
        <f>+Calculos!BT19</f>
        <v>3.1229449262344158</v>
      </c>
      <c r="N51" s="126">
        <f>+Calculos!CF19</f>
        <v>1.6994577318004613E-2</v>
      </c>
      <c r="O51" s="78">
        <f>+Calculos!DF19</f>
        <v>15.426641501937022</v>
      </c>
      <c r="P51" s="78">
        <f>+Calculos!DL19</f>
        <v>10.969485392189839</v>
      </c>
      <c r="Q51" s="78">
        <f>+Calculos!DR19</f>
        <v>25.64676616915423</v>
      </c>
      <c r="R51" s="78">
        <f>+Calculos!DV19</f>
        <v>40.937281800632519</v>
      </c>
      <c r="S51" s="127">
        <f>+Calculos!EF19</f>
        <v>0.30695644097705954</v>
      </c>
      <c r="T51" s="78">
        <f>+Calculos!EL19</f>
        <v>0.13574567708547255</v>
      </c>
      <c r="U51" s="78">
        <v>93.6395794406627</v>
      </c>
    </row>
    <row r="52" spans="1:21">
      <c r="A52" s="118">
        <v>2015</v>
      </c>
      <c r="B52" s="118" t="s">
        <v>223</v>
      </c>
      <c r="C52" s="72" t="s">
        <v>73</v>
      </c>
      <c r="D52" s="92">
        <f>+Calculos!F20</f>
        <v>877.41718915139518</v>
      </c>
      <c r="E52" s="92">
        <f>+Calculos!J20</f>
        <v>45.422181428200034</v>
      </c>
      <c r="F52" s="85">
        <f>+Calculos!R20</f>
        <v>4.6452013809833126</v>
      </c>
      <c r="G52" s="78">
        <f>+Calculos!V20</f>
        <v>35.168195718654431</v>
      </c>
      <c r="H52" s="78">
        <f>+Calculos!AF20</f>
        <v>7.4667865348117077</v>
      </c>
      <c r="I52" s="78">
        <f>+Calculos!AP20</f>
        <v>11.174776907082498</v>
      </c>
      <c r="J52" s="78">
        <f>+Calculos!AZ20</f>
        <v>106.18229194455252</v>
      </c>
      <c r="K52" s="78">
        <f>+Calculos!BL20</f>
        <v>3.0237631630929109</v>
      </c>
      <c r="L52" s="78">
        <f>+Calculos!BP20</f>
        <v>36.000310702620673</v>
      </c>
      <c r="M52" s="78">
        <f>+Calculos!BT20</f>
        <v>7.7566098531513807</v>
      </c>
      <c r="N52" s="126">
        <f>+Calculos!CF20</f>
        <v>9.7754969533513134E-2</v>
      </c>
      <c r="O52" s="78">
        <f>+Calculos!DF20</f>
        <v>31.787887568820633</v>
      </c>
      <c r="P52" s="78">
        <f>+Calculos!DL20</f>
        <v>10.952857395091518</v>
      </c>
      <c r="Q52" s="78">
        <f>+Calculos!DR20</f>
        <v>20.29598308668076</v>
      </c>
      <c r="R52" s="78">
        <f>+Calculos!DV20</f>
        <v>54.236760124610591</v>
      </c>
      <c r="S52" s="127">
        <f>+Calculos!EF20</f>
        <v>0.38278234603121331</v>
      </c>
      <c r="T52" s="78">
        <f>+Calculos!EL20</f>
        <v>0.35529595015576326</v>
      </c>
      <c r="U52" s="78">
        <v>93.563818604575005</v>
      </c>
    </row>
    <row r="53" spans="1:21">
      <c r="A53" s="118">
        <v>2015</v>
      </c>
      <c r="B53" s="118" t="s">
        <v>224</v>
      </c>
      <c r="C53" s="72" t="s">
        <v>74</v>
      </c>
      <c r="D53" s="92">
        <f>+Calculos!F21</f>
        <v>2751.3545298240056</v>
      </c>
      <c r="E53" s="92">
        <f>+Calculos!J21</f>
        <v>91.283159253221541</v>
      </c>
      <c r="F53" s="85">
        <f>+Calculos!R21</f>
        <v>3.3203458619820769</v>
      </c>
      <c r="G53" s="78">
        <f>+Calculos!V21</f>
        <v>31.521739130434781</v>
      </c>
      <c r="H53" s="78">
        <f>+Calculos!AF21</f>
        <v>0</v>
      </c>
      <c r="I53" s="78">
        <f>+Calculos!AP21</f>
        <v>20.132890782177036</v>
      </c>
      <c r="J53" s="78">
        <f>+Calculos!AZ21</f>
        <v>114.57828418966723</v>
      </c>
      <c r="K53" s="78">
        <f>+Calculos!BL21</f>
        <v>4.6379434262606791</v>
      </c>
      <c r="L53" s="78">
        <f>+Calculos!BP21</f>
        <v>62.506828449376869</v>
      </c>
      <c r="M53" s="78">
        <f>+Calculos!BT21</f>
        <v>11.436746857938266</v>
      </c>
      <c r="N53" s="126">
        <f>+Calculos!CF21</f>
        <v>1.491943639182903E-2</v>
      </c>
      <c r="O53" s="78">
        <f>+Calculos!DF21</f>
        <v>18.582122413033904</v>
      </c>
      <c r="P53" s="78">
        <f>+Calculos!DL21</f>
        <v>4.6547985274093495</v>
      </c>
      <c r="Q53" s="78">
        <f>+Calculos!DR21</f>
        <v>15.813953488372093</v>
      </c>
      <c r="R53" s="78">
        <f>+Calculos!DV21</f>
        <v>33.153493390882112</v>
      </c>
      <c r="S53" s="127">
        <f>+Calculos!EF21</f>
        <v>0.43500797448165868</v>
      </c>
      <c r="T53" s="78">
        <f>+Calculos!EL21</f>
        <v>0.29430806582141894</v>
      </c>
      <c r="U53" s="78">
        <v>92.718986003467407</v>
      </c>
    </row>
    <row r="54" spans="1:21">
      <c r="A54" s="118">
        <v>2015</v>
      </c>
      <c r="B54" s="118" t="s">
        <v>225</v>
      </c>
      <c r="C54" s="72" t="s">
        <v>75</v>
      </c>
      <c r="D54" s="92">
        <f>+Calculos!F22</f>
        <v>601.14805041884722</v>
      </c>
      <c r="E54" s="92">
        <f>+Calculos!J22</f>
        <v>101.23196639098715</v>
      </c>
      <c r="F54" s="85">
        <f>+Calculos!R22</f>
        <v>6.493497844158715</v>
      </c>
      <c r="G54" s="78">
        <f>+Calculos!V22</f>
        <v>39.534883720930232</v>
      </c>
      <c r="H54" s="78">
        <f>+Calculos!AF22</f>
        <v>18.003046669436365</v>
      </c>
      <c r="I54" s="78">
        <f>+Calculos!AP22</f>
        <v>17.89874405761697</v>
      </c>
      <c r="J54" s="78">
        <f>+Calculos!AZ22</f>
        <v>95.737468215160547</v>
      </c>
      <c r="K54" s="78">
        <f>+Calculos!BL22</f>
        <v>4.4954985074944949</v>
      </c>
      <c r="L54" s="78">
        <f>+Calculos!BP22</f>
        <v>54.94498175826606</v>
      </c>
      <c r="M54" s="78">
        <f>+Calculos!BT22</f>
        <v>9.4072468767940354</v>
      </c>
      <c r="N54" s="126">
        <f>+Calculos!CF22</f>
        <v>0.25054680664916884</v>
      </c>
      <c r="O54" s="78">
        <f>+Calculos!DF22</f>
        <v>5.8295964125560538</v>
      </c>
      <c r="P54" s="78">
        <f>+Calculos!DL22</f>
        <v>45.986394557823132</v>
      </c>
      <c r="Q54" s="78">
        <f>+Calculos!DR22</f>
        <v>54.450261780104711</v>
      </c>
      <c r="R54" s="78">
        <f>+Calculos!DV22</f>
        <v>58.896396396396398</v>
      </c>
      <c r="S54" s="127">
        <f>+Calculos!EF22</f>
        <v>0.31496881496881496</v>
      </c>
      <c r="T54" s="78">
        <f>+Calculos!EL22</f>
        <v>0.11373873873873874</v>
      </c>
      <c r="U54" s="78">
        <v>93.007123201978004</v>
      </c>
    </row>
    <row r="55" spans="1:21">
      <c r="A55" s="118">
        <v>2015</v>
      </c>
      <c r="B55" s="118" t="s">
        <v>226</v>
      </c>
      <c r="C55" s="72" t="s">
        <v>76</v>
      </c>
      <c r="D55" s="92">
        <f>+Calculos!F23</f>
        <v>1421.7360058832105</v>
      </c>
      <c r="E55" s="92">
        <f>+Calculos!J23</f>
        <v>78.925496286193379</v>
      </c>
      <c r="F55" s="85">
        <f>+Calculos!R23</f>
        <v>3.7099171870689838</v>
      </c>
      <c r="G55" s="78">
        <f>+Calculos!V23</f>
        <v>40.575079872204476</v>
      </c>
      <c r="H55" s="78">
        <f>+Calculos!AF23</f>
        <v>2.4130190796857462</v>
      </c>
      <c r="I55" s="78">
        <f>+Calculos!AP23</f>
        <v>13.323788607323017</v>
      </c>
      <c r="J55" s="78">
        <f>+Calculos!AZ23</f>
        <v>101.00548728665234</v>
      </c>
      <c r="K55" s="78">
        <f>+Calculos!BL23</f>
        <v>2.5331154986976396</v>
      </c>
      <c r="L55" s="78">
        <f>+Calculos!BP23</f>
        <v>25.590450274244656</v>
      </c>
      <c r="M55" s="78">
        <f>+Calculos!BT23</f>
        <v>7.9583707400028203</v>
      </c>
      <c r="N55" s="126">
        <f>+Calculos!CF23</f>
        <v>5.3756817363860357E-2</v>
      </c>
      <c r="O55" s="78">
        <f>+Calculos!DF23</f>
        <v>4.8221688850098188</v>
      </c>
      <c r="P55" s="78">
        <f>+Calculos!DL23</f>
        <v>9.1335647255431294</v>
      </c>
      <c r="Q55" s="78">
        <f>+Calculos!DR23</f>
        <v>22.833843017329254</v>
      </c>
      <c r="R55" s="78">
        <f>+Calculos!DV23</f>
        <v>32.190498478820501</v>
      </c>
      <c r="S55" s="127">
        <f>+Calculos!EF23</f>
        <v>0.18833943833943834</v>
      </c>
      <c r="T55" s="78">
        <f>+Calculos!EL23</f>
        <v>0.14439503861455652</v>
      </c>
      <c r="U55" s="78">
        <v>92.878637396032005</v>
      </c>
    </row>
    <row r="56" spans="1:21">
      <c r="A56" s="118">
        <v>2015</v>
      </c>
      <c r="B56" s="118" t="s">
        <v>227</v>
      </c>
      <c r="C56" s="72" t="s">
        <v>77</v>
      </c>
      <c r="D56" s="92">
        <f>+Calculos!F24</f>
        <v>1022.1498069480249</v>
      </c>
      <c r="E56" s="92">
        <f>+Calculos!J24</f>
        <v>67.081324917879954</v>
      </c>
      <c r="F56" s="85">
        <f>+Calculos!R24</f>
        <v>3.1358136180759133</v>
      </c>
      <c r="G56" s="78">
        <f>+Calculos!V24</f>
        <v>30.555555555555557</v>
      </c>
      <c r="H56" s="78">
        <f>+Calculos!AF24</f>
        <v>6.7738372806479328</v>
      </c>
      <c r="I56" s="78">
        <f>+Calculos!AP24</f>
        <v>7.7266447549390511</v>
      </c>
      <c r="J56" s="78">
        <f>+Calculos!AZ24</f>
        <v>180.34691280278196</v>
      </c>
      <c r="K56" s="78">
        <f>+Calculos!BL24</f>
        <v>3.3615921985773793</v>
      </c>
      <c r="L56" s="78">
        <f>+Calculos!BP24</f>
        <v>38.38235868524918</v>
      </c>
      <c r="M56" s="78">
        <f>+Calculos!BT24</f>
        <v>4.641004154752352</v>
      </c>
      <c r="N56" s="126">
        <f>+Calculos!CF24</f>
        <v>4.1924946376212684E-2</v>
      </c>
      <c r="O56" s="78">
        <f>+Calculos!DF24</f>
        <v>7.1213640922768304</v>
      </c>
      <c r="P56" s="78">
        <f>+Calculos!DL24</f>
        <v>1.9736842105263157</v>
      </c>
      <c r="Q56" s="78">
        <f>+Calculos!DR24</f>
        <v>36.233951497860197</v>
      </c>
      <c r="R56" s="78">
        <f>+Calculos!DV24</f>
        <v>41.156385158206234</v>
      </c>
      <c r="S56" s="127">
        <f>+Calculos!EF24</f>
        <v>0.13558515699333967</v>
      </c>
      <c r="T56" s="78">
        <f>+Calculos!EL24</f>
        <v>0.12975187798770771</v>
      </c>
      <c r="U56" s="78">
        <v>93.302855501567805</v>
      </c>
    </row>
    <row r="57" spans="1:21">
      <c r="A57" s="118">
        <v>2015</v>
      </c>
      <c r="B57" s="118" t="s">
        <v>228</v>
      </c>
      <c r="C57" s="72" t="s">
        <v>78</v>
      </c>
      <c r="D57" s="92">
        <f>+Calculos!F25</f>
        <v>1151.5620024920827</v>
      </c>
      <c r="E57" s="92">
        <f>+Calculos!J25</f>
        <v>37.592771580334386</v>
      </c>
      <c r="F57" s="85">
        <f>+Calculos!R25</f>
        <v>1.6635413020364893</v>
      </c>
      <c r="G57" s="78">
        <f>+Calculos!V25</f>
        <v>40</v>
      </c>
      <c r="H57" s="78">
        <f>+Calculos!AF25</f>
        <v>3.0308180376161338</v>
      </c>
      <c r="I57" s="78">
        <f>+Calculos!AP25</f>
        <v>0.7339152803102158</v>
      </c>
      <c r="J57" s="78">
        <f>+Calculos!AZ25</f>
        <v>98.540358302984984</v>
      </c>
      <c r="K57" s="78">
        <f>+Calculos!BL25</f>
        <v>1.5330674744257844</v>
      </c>
      <c r="L57" s="78">
        <f>+Calculos!BP25</f>
        <v>24.578007276166563</v>
      </c>
      <c r="M57" s="78">
        <f>+Calculos!BT25</f>
        <v>2.3811473538953667</v>
      </c>
      <c r="N57" s="126">
        <f>+Calculos!CF25</f>
        <v>4.8945676566322302E-2</v>
      </c>
      <c r="O57" s="78">
        <f>+Calculos!DF25</f>
        <v>89.212373277878868</v>
      </c>
      <c r="P57" s="78">
        <f>+Calculos!DL25</f>
        <v>4.5209580838323351</v>
      </c>
      <c r="Q57" s="78">
        <f>+Calculos!DR25</f>
        <v>15.222222222222221</v>
      </c>
      <c r="R57" s="78">
        <f>+Calculos!DV25</f>
        <v>57.865273371897743</v>
      </c>
      <c r="S57" s="127">
        <f>+Calculos!EF25</f>
        <v>0.43208245243128962</v>
      </c>
      <c r="T57" s="78">
        <f>+Calculos!EL25</f>
        <v>0.30509423399888042</v>
      </c>
      <c r="U57" s="78">
        <v>93.228272184704096</v>
      </c>
    </row>
    <row r="58" spans="1:21">
      <c r="A58" s="118">
        <v>2015</v>
      </c>
      <c r="B58" s="118" t="s">
        <v>229</v>
      </c>
      <c r="C58" s="72" t="s">
        <v>79</v>
      </c>
      <c r="D58" s="92">
        <f>+Calculos!F26</f>
        <v>1858.8597595607293</v>
      </c>
      <c r="E58" s="92">
        <f>+Calculos!J26</f>
        <v>82.960391427183112</v>
      </c>
      <c r="F58" s="85">
        <f>+Calculos!R26</f>
        <v>2.0258947845465962</v>
      </c>
      <c r="G58" s="78">
        <f>+Calculos!V26</f>
        <v>31.03448275862069</v>
      </c>
      <c r="H58" s="78">
        <f>+Calculos!AF26</f>
        <v>2.2614571413002018</v>
      </c>
      <c r="I58" s="78">
        <f>+Calculos!AP26</f>
        <v>11.952779228824918</v>
      </c>
      <c r="J58" s="78">
        <f>+Calculos!AZ26</f>
        <v>43.961916824661138</v>
      </c>
      <c r="K58" s="78">
        <f>+Calculos!BL26</f>
        <v>4.4063211563888469</v>
      </c>
      <c r="L58" s="78">
        <f>+Calculos!BP26</f>
        <v>51.559022266710869</v>
      </c>
      <c r="M58" s="78">
        <f>+Calculos!BT26</f>
        <v>4.2037316779341873</v>
      </c>
      <c r="N58" s="126">
        <f>+Calculos!CF26</f>
        <v>4.105607000509455E-2</v>
      </c>
      <c r="O58" s="78">
        <f>+Calculos!DF26</f>
        <v>41.759156492785792</v>
      </c>
      <c r="P58" s="78">
        <f>+Calculos!DL26</f>
        <v>7.4875712380259491</v>
      </c>
      <c r="Q58" s="78">
        <f>+Calculos!DR26</f>
        <v>36.382978723404257</v>
      </c>
      <c r="R58" s="78">
        <f>+Calculos!DV26</f>
        <v>53.245142620917733</v>
      </c>
      <c r="S58" s="127">
        <f>+Calculos!EF26</f>
        <v>0.22000738279808046</v>
      </c>
      <c r="T58" s="78">
        <f>+Calculos!EL26</f>
        <v>0.24638280281107897</v>
      </c>
      <c r="U58" s="78">
        <v>90.115840555579297</v>
      </c>
    </row>
    <row r="59" spans="1:21">
      <c r="A59" s="118">
        <v>2015</v>
      </c>
      <c r="B59" s="118" t="s">
        <v>230</v>
      </c>
      <c r="C59" s="72" t="s">
        <v>80</v>
      </c>
      <c r="D59" s="92">
        <f>+Calculos!F27</f>
        <v>1676.1476019121012</v>
      </c>
      <c r="E59" s="92">
        <f>+Calculos!J27</f>
        <v>91.314518577046584</v>
      </c>
      <c r="F59" s="85">
        <f>+Calculos!R27</f>
        <v>2.7453183824165759</v>
      </c>
      <c r="G59" s="78">
        <f>+Calculos!V27</f>
        <v>0</v>
      </c>
      <c r="H59" s="78">
        <f>+Calculos!AF27</f>
        <v>5.6155676012946998</v>
      </c>
      <c r="I59" s="78">
        <f>+Calculos!AP27</f>
        <v>2.549224212243963</v>
      </c>
      <c r="J59" s="78">
        <f>+Calculos!AZ27</f>
        <v>80.071786153816788</v>
      </c>
      <c r="K59" s="78">
        <f>+Calculos!BL27</f>
        <v>4.5755306373609592</v>
      </c>
      <c r="L59" s="78">
        <f>+Calculos!BP27</f>
        <v>63.142322795581244</v>
      </c>
      <c r="M59" s="78">
        <f>+Calculos!BT27</f>
        <v>8.4320493174223401</v>
      </c>
      <c r="N59" s="126">
        <f>+Calculos!CF27</f>
        <v>5.5832100094174629E-2</v>
      </c>
      <c r="O59" s="78">
        <f>+Calculos!DF27</f>
        <v>6.4698075646980753</v>
      </c>
      <c r="P59" s="78">
        <f>+Calculos!DL27</f>
        <v>10.32258064516129</v>
      </c>
      <c r="Q59" s="78">
        <f>+Calculos!DR27</f>
        <v>44.325481798715202</v>
      </c>
      <c r="R59" s="78">
        <f>+Calculos!DV27</f>
        <v>97.864077669902912</v>
      </c>
      <c r="S59" s="127">
        <f>+Calculos!EF27</f>
        <v>7.0646766169154232E-2</v>
      </c>
      <c r="T59" s="78">
        <f>+Calculos!EL27</f>
        <v>4.5954692556634306E-2</v>
      </c>
      <c r="U59" s="78">
        <v>91.096242562479802</v>
      </c>
    </row>
    <row r="60" spans="1:21">
      <c r="A60" s="118">
        <v>2015</v>
      </c>
      <c r="B60" s="118" t="s">
        <v>231</v>
      </c>
      <c r="C60" s="72" t="s">
        <v>81</v>
      </c>
      <c r="D60" s="92">
        <f>+Calculos!F28</f>
        <v>650.28042587374955</v>
      </c>
      <c r="E60" s="92">
        <f>+Calculos!J28</f>
        <v>59.819494674818735</v>
      </c>
      <c r="F60" s="85">
        <f>+Calculos!R28</f>
        <v>7.1842040173189163</v>
      </c>
      <c r="G60" s="78">
        <f>+Calculos!V28</f>
        <v>20.967741935483872</v>
      </c>
      <c r="H60" s="78">
        <f>+Calculos!AF28</f>
        <v>12.738853503184714</v>
      </c>
      <c r="I60" s="78">
        <f>+Calculos!AP28</f>
        <v>14.881565464446327</v>
      </c>
      <c r="J60" s="78">
        <f>+Calculos!AZ28</f>
        <v>115.68034631968622</v>
      </c>
      <c r="K60" s="78">
        <f>+Calculos!BL28</f>
        <v>2.8223658639467173</v>
      </c>
      <c r="L60" s="78">
        <f>+Calculos!BP28</f>
        <v>44.461425882693085</v>
      </c>
      <c r="M60" s="78">
        <f>+Calculos!BT28</f>
        <v>3.2988691916260335</v>
      </c>
      <c r="N60" s="126">
        <f>+Calculos!CF28</f>
        <v>4.8154524911223504E-2</v>
      </c>
      <c r="O60" s="78">
        <f>+Calculos!DF28</f>
        <v>14.474929044465469</v>
      </c>
      <c r="P60" s="78">
        <f>+Calculos!DL28</f>
        <v>29.267764298093589</v>
      </c>
      <c r="Q60" s="78">
        <f>+Calculos!DR28</f>
        <v>78.834355828220865</v>
      </c>
      <c r="R60" s="78">
        <f>+Calculos!DV28</f>
        <v>62.823600240818784</v>
      </c>
      <c r="S60" s="127">
        <f>+Calculos!EF28</f>
        <v>0.26482440990213013</v>
      </c>
      <c r="T60" s="78">
        <f>+Calculos!EL28</f>
        <v>0.2769416014449127</v>
      </c>
      <c r="U60" s="78">
        <v>96.456794242409799</v>
      </c>
    </row>
    <row r="61" spans="1:21">
      <c r="A61" s="118">
        <v>2015</v>
      </c>
      <c r="B61" s="118" t="s">
        <v>232</v>
      </c>
      <c r="C61" s="72" t="s">
        <v>82</v>
      </c>
      <c r="D61" s="92">
        <f>+Calculos!F29</f>
        <v>1190.7631980591955</v>
      </c>
      <c r="E61" s="92">
        <f>+Calculos!J29</f>
        <v>73.579843949217121</v>
      </c>
      <c r="F61" s="85">
        <f>+Calculos!R29</f>
        <v>2.6025025191041427</v>
      </c>
      <c r="G61" s="78">
        <f>+Calculos!V29</f>
        <v>35.833333333333336</v>
      </c>
      <c r="H61" s="78">
        <f>+Calculos!AF29</f>
        <v>6.5283415174136419</v>
      </c>
      <c r="I61" s="78">
        <f>+Calculos!AP29</f>
        <v>0.20279240408603708</v>
      </c>
      <c r="J61" s="78">
        <f>+Calculos!AZ29</f>
        <v>21.63118976917729</v>
      </c>
      <c r="K61" s="78">
        <f>+Calculos!BL29</f>
        <v>6.0499733885667739</v>
      </c>
      <c r="L61" s="78">
        <f>+Calculos!BP29</f>
        <v>41.741436507709302</v>
      </c>
      <c r="M61" s="78">
        <f>+Calculos!BT29</f>
        <v>4.4614328898928166</v>
      </c>
      <c r="N61" s="126">
        <f>+Calculos!CF29</f>
        <v>0.12961316821971555</v>
      </c>
      <c r="O61" s="78">
        <f>+Calculos!DF29</f>
        <v>58.596491228070178</v>
      </c>
      <c r="P61" s="78">
        <f>+Calculos!DL29</f>
        <v>21.777153119387833</v>
      </c>
      <c r="Q61" s="78">
        <f>+Calculos!DR29</f>
        <v>31.50984682713348</v>
      </c>
      <c r="R61" s="78">
        <f>+Calculos!DV29</f>
        <v>60.603706580845632</v>
      </c>
      <c r="S61" s="127">
        <f>+Calculos!EF29</f>
        <v>0.1238242097147263</v>
      </c>
      <c r="T61" s="78">
        <f>+Calculos!EL29</f>
        <v>8.911330595938298E-2</v>
      </c>
      <c r="U61" s="78">
        <v>92.268040352890495</v>
      </c>
    </row>
    <row r="62" spans="1:21">
      <c r="A62" s="118">
        <v>2015</v>
      </c>
      <c r="B62" s="118" t="s">
        <v>233</v>
      </c>
      <c r="C62" s="72" t="s">
        <v>83</v>
      </c>
      <c r="D62" s="92">
        <f>+Calculos!F30</f>
        <v>1078.04265456128</v>
      </c>
      <c r="E62" s="92">
        <f>+Calculos!J30</f>
        <v>71.323263304467986</v>
      </c>
      <c r="F62" s="85">
        <f>+Calculos!R30</f>
        <v>3.3189691115990918</v>
      </c>
      <c r="G62" s="78">
        <f>+Calculos!V30</f>
        <v>14.285714285714286</v>
      </c>
      <c r="H62" s="78">
        <f>+Calculos!AF30</f>
        <v>2.5655827079725482</v>
      </c>
      <c r="I62" s="78">
        <f>+Calculos!AP30</f>
        <v>0</v>
      </c>
      <c r="J62" s="78">
        <f>+Calculos!AZ30</f>
        <v>29.663286434916888</v>
      </c>
      <c r="K62" s="78">
        <f>+Calculos!BL30</f>
        <v>3.0769609472116586</v>
      </c>
      <c r="L62" s="78">
        <f>+Calculos!BP30</f>
        <v>42.800872501663292</v>
      </c>
      <c r="M62" s="78">
        <f>+Calculos!BT30</f>
        <v>8.8160117026850884</v>
      </c>
      <c r="N62" s="126">
        <f>+Calculos!CF30</f>
        <v>0.18078805874327902</v>
      </c>
      <c r="O62" s="78">
        <f>+Calculos!DF30</f>
        <v>33.18681318681319</v>
      </c>
      <c r="P62" s="78">
        <f>+Calculos!DL30</f>
        <v>99.10267308963823</v>
      </c>
      <c r="Q62" s="78">
        <f>+Calculos!DR30</f>
        <v>69.498464687819862</v>
      </c>
      <c r="R62" s="78">
        <f>+Calculos!DV30</f>
        <v>147.35777719159412</v>
      </c>
      <c r="S62" s="127">
        <f>+Calculos!EF30</f>
        <v>0.178477344573235</v>
      </c>
      <c r="T62" s="78">
        <f>+Calculos!EL30</f>
        <v>0.11914182713444121</v>
      </c>
      <c r="U62" s="78">
        <v>87.945998071359696</v>
      </c>
    </row>
    <row r="63" spans="1:21">
      <c r="A63" s="118">
        <v>2015</v>
      </c>
      <c r="B63" s="118" t="s">
        <v>234</v>
      </c>
      <c r="C63" s="72" t="s">
        <v>84</v>
      </c>
      <c r="D63" s="92">
        <f>+Calculos!F31</f>
        <v>2124.0176233067141</v>
      </c>
      <c r="E63" s="92">
        <f>+Calculos!J31</f>
        <v>96.081970508556736</v>
      </c>
      <c r="F63" s="85">
        <f>+Calculos!R31</f>
        <v>2.2886750804861329</v>
      </c>
      <c r="G63" s="78">
        <f>+Calculos!V31</f>
        <v>8.4745762711864412</v>
      </c>
      <c r="H63" s="78">
        <f>+Calculos!AF31</f>
        <v>2.8534370946822305</v>
      </c>
      <c r="I63" s="78">
        <f>+Calculos!AP31</f>
        <v>26.997889375364199</v>
      </c>
      <c r="J63" s="78">
        <f>+Calculos!AZ31</f>
        <v>243.57436458432974</v>
      </c>
      <c r="K63" s="78">
        <f>+Calculos!BL31</f>
        <v>4.4925844172505576</v>
      </c>
      <c r="L63" s="78">
        <f>+Calculos!BP31</f>
        <v>54.631521828641219</v>
      </c>
      <c r="M63" s="78">
        <f>+Calculos!BT31</f>
        <v>8.2646600128665906</v>
      </c>
      <c r="N63" s="126">
        <f>+Calculos!CF31</f>
        <v>4.1965836856428435E-2</v>
      </c>
      <c r="O63" s="78">
        <f>+Calculos!DF31</f>
        <v>21.569171056279458</v>
      </c>
      <c r="P63" s="78">
        <f>+Calculos!DL31</f>
        <v>8.0199518018270464</v>
      </c>
      <c r="Q63" s="78">
        <f>+Calculos!DR31</f>
        <v>21.05263157894737</v>
      </c>
      <c r="R63" s="78">
        <f>+Calculos!DV31</f>
        <v>41.778560422628217</v>
      </c>
      <c r="S63" s="127">
        <f>+Calculos!EF31</f>
        <v>0.24961479198767333</v>
      </c>
      <c r="T63" s="78">
        <f>+Calculos!EL31</f>
        <v>0.24961479198767333</v>
      </c>
      <c r="U63" s="78">
        <v>90.619102696779706</v>
      </c>
    </row>
    <row r="64" spans="1:21">
      <c r="A64" s="118">
        <v>2015</v>
      </c>
      <c r="B64" s="118" t="s">
        <v>235</v>
      </c>
      <c r="C64" s="72" t="s">
        <v>85</v>
      </c>
      <c r="D64" s="92">
        <f>+Calculos!F32</f>
        <v>1293.7087044198931</v>
      </c>
      <c r="E64" s="92">
        <f>+Calculos!J32</f>
        <v>53.75821450783755</v>
      </c>
      <c r="F64" s="85">
        <f>+Calculos!R32</f>
        <v>4.6820749757224416</v>
      </c>
      <c r="G64" s="78">
        <f>+Calculos!V32</f>
        <v>32.231404958677686</v>
      </c>
      <c r="H64" s="78">
        <f>+Calculos!AF32</f>
        <v>3.1556879620434732</v>
      </c>
      <c r="I64" s="78">
        <f>+Calculos!AP32</f>
        <v>0</v>
      </c>
      <c r="J64" s="78">
        <f>+Calculos!AZ32</f>
        <v>75.798225978921238</v>
      </c>
      <c r="K64" s="78">
        <f>+Calculos!BL32</f>
        <v>3.1404161422528576</v>
      </c>
      <c r="L64" s="78">
        <f>+Calculos!BP32</f>
        <v>29.548460974833706</v>
      </c>
      <c r="M64" s="78">
        <f>+Calculos!BT32</f>
        <v>3.2831623305370781</v>
      </c>
      <c r="N64" s="126">
        <f>+Calculos!CF32</f>
        <v>3.6684731474163561E-2</v>
      </c>
      <c r="O64" s="78">
        <f>+Calculos!DF32</f>
        <v>20.138688240392948</v>
      </c>
      <c r="P64" s="78">
        <f>+Calculos!DL32</f>
        <v>4.5290157458409839</v>
      </c>
      <c r="Q64" s="78">
        <f>+Calculos!DR32</f>
        <v>7.2368421052631575</v>
      </c>
      <c r="R64" s="78">
        <f>+Calculos!DV32</f>
        <v>1.8856259659969088</v>
      </c>
      <c r="S64" s="127">
        <f>+Calculos!EF32</f>
        <v>0.17972847886454799</v>
      </c>
      <c r="T64" s="78">
        <f>+Calculos!EL32</f>
        <v>0.18006182380216385</v>
      </c>
      <c r="U64" s="78">
        <v>91.899593231390199</v>
      </c>
    </row>
    <row r="65" spans="1:21">
      <c r="A65" s="118">
        <v>2015</v>
      </c>
      <c r="B65" s="118" t="s">
        <v>236</v>
      </c>
      <c r="C65" s="72" t="s">
        <v>86</v>
      </c>
      <c r="D65" s="92">
        <f>+Calculos!F33</f>
        <v>621.75340488918073</v>
      </c>
      <c r="E65" s="92">
        <f>+Calculos!J33</f>
        <v>40.456013841985481</v>
      </c>
      <c r="F65" s="85">
        <f>+Calculos!R33</f>
        <v>1.2692082773956228</v>
      </c>
      <c r="G65" s="78">
        <f>+Calculos!V33</f>
        <v>33.333333333333336</v>
      </c>
      <c r="H65" s="78">
        <f>+Calculos!AF33</f>
        <v>7.782597601428936</v>
      </c>
      <c r="I65" s="78">
        <f>+Calculos!AP33</f>
        <v>12.374780704607323</v>
      </c>
      <c r="J65" s="78">
        <f>+Calculos!AZ33</f>
        <v>88.844579417693595</v>
      </c>
      <c r="K65" s="78">
        <f>+Calculos!BL33</f>
        <v>2.6177420721284719</v>
      </c>
      <c r="L65" s="78">
        <f>+Calculos!BP33</f>
        <v>35.696482801751891</v>
      </c>
      <c r="M65" s="78">
        <f>+Calculos!BT33</f>
        <v>3.6489737975124155</v>
      </c>
      <c r="N65" s="126">
        <f>+Calculos!CF33</f>
        <v>0.15022965042102576</v>
      </c>
      <c r="O65" s="78">
        <f>+Calculos!DF33</f>
        <v>3.357112882920688</v>
      </c>
      <c r="P65" s="78">
        <f>+Calculos!DL33</f>
        <v>16.157730223611445</v>
      </c>
      <c r="Q65" s="78">
        <f>+Calculos!DR33</f>
        <v>11.944444444444445</v>
      </c>
      <c r="R65" s="78">
        <f>+Calculos!DV33</f>
        <v>102.61660978384528</v>
      </c>
      <c r="S65" s="127">
        <f>+Calculos!EF33</f>
        <v>0.20533070088845015</v>
      </c>
      <c r="T65" s="78">
        <f>+Calculos!EL33</f>
        <v>0.23663253697383391</v>
      </c>
      <c r="U65" s="78">
        <v>91.960978107068399</v>
      </c>
    </row>
    <row r="66" spans="1:21">
      <c r="A66" s="118">
        <v>2015</v>
      </c>
      <c r="B66" s="118" t="s">
        <v>237</v>
      </c>
      <c r="C66" s="72" t="s">
        <v>87</v>
      </c>
      <c r="D66" s="92">
        <f>+Calculos!F34</f>
        <v>524.48738104773963</v>
      </c>
      <c r="E66" s="92">
        <f>+Calculos!J34</f>
        <v>38.079649654200217</v>
      </c>
      <c r="F66" s="85">
        <f>+Calculos!R34</f>
        <v>3.0052995452180373</v>
      </c>
      <c r="G66" s="78">
        <f>+Calculos!V34</f>
        <v>24.528301886792452</v>
      </c>
      <c r="H66" s="78">
        <f>+Calculos!AF34</f>
        <v>7.1624686641995936</v>
      </c>
      <c r="I66" s="78">
        <f>+Calculos!AP34</f>
        <v>0.56349366472838203</v>
      </c>
      <c r="J66" s="78">
        <f>+Calculos!AZ34</f>
        <v>233.07350181309721</v>
      </c>
      <c r="K66" s="78">
        <f>+Calculos!BL34</f>
        <v>3.9194114902218571</v>
      </c>
      <c r="L66" s="78">
        <f>+Calculos!BP34</f>
        <v>24.092484687497937</v>
      </c>
      <c r="M66" s="78">
        <f>+Calculos!BT34</f>
        <v>3.5813152913848283</v>
      </c>
      <c r="N66" s="126">
        <f>+Calculos!CF34</f>
        <v>4.0128672098932325E-2</v>
      </c>
      <c r="O66" s="78">
        <f>+Calculos!DF34</f>
        <v>2.2396416573348263</v>
      </c>
      <c r="P66" s="78">
        <f>+Calculos!DL34</f>
        <v>6.942345065860505</v>
      </c>
      <c r="Q66" s="78">
        <f>+Calculos!DR34</f>
        <v>27.865612648221344</v>
      </c>
      <c r="R66" s="78">
        <f>+Calculos!DV34</f>
        <v>50.199685344305941</v>
      </c>
      <c r="S66" s="127">
        <f>+Calculos!EF34</f>
        <v>0.13770817797663434</v>
      </c>
      <c r="T66" s="78">
        <f>+Calculos!EL34</f>
        <v>0.13409173423695994</v>
      </c>
      <c r="U66" s="78">
        <v>91.6160269454775</v>
      </c>
    </row>
    <row r="67" spans="1:21">
      <c r="A67" s="118">
        <v>2015</v>
      </c>
      <c r="B67" s="118" t="s">
        <v>238</v>
      </c>
      <c r="C67" s="72" t="s">
        <v>88</v>
      </c>
      <c r="D67" s="92">
        <f>+Calculos!F35</f>
        <v>1509.1946843452261</v>
      </c>
      <c r="E67" s="92">
        <f>+Calculos!J35</f>
        <v>71.861859989573091</v>
      </c>
      <c r="F67" s="85">
        <f>+Calculos!R35</f>
        <v>1.6256175912478277</v>
      </c>
      <c r="G67" s="78">
        <f>+Calculos!V35</f>
        <v>12.820512820512821</v>
      </c>
      <c r="H67" s="78">
        <f>+Calculos!AF35</f>
        <v>3.1680658957706324E-2</v>
      </c>
      <c r="I67" s="78">
        <f>+Calculos!AP35</f>
        <v>18.312104042585826</v>
      </c>
      <c r="J67" s="78">
        <f>+Calculos!AZ35</f>
        <v>166.67361538499787</v>
      </c>
      <c r="K67" s="78">
        <f>+Calculos!BL35</f>
        <v>3.1077983362090826</v>
      </c>
      <c r="L67" s="78">
        <f>+Calculos!BP35</f>
        <v>33.277348338484948</v>
      </c>
      <c r="M67" s="78">
        <f>+Calculos!BT35</f>
        <v>2.7253000794448878</v>
      </c>
      <c r="N67" s="126">
        <f>+Calculos!CF35</f>
        <v>2.9652351738241309E-2</v>
      </c>
      <c r="O67" s="78">
        <f>+Calculos!DF35</f>
        <v>5.0932241928149162</v>
      </c>
      <c r="P67" s="78">
        <f>+Calculos!DL35</f>
        <v>30.057803468208093</v>
      </c>
      <c r="Q67" s="78">
        <f>+Calculos!DR35</f>
        <v>116.34615384615384</v>
      </c>
      <c r="R67" s="78">
        <f>+Calculos!DV35</f>
        <v>49.03640256959315</v>
      </c>
      <c r="S67" s="127">
        <f>+Calculos!EF35</f>
        <v>0.16377845735643901</v>
      </c>
      <c r="T67" s="78">
        <f>+Calculos!EL35</f>
        <v>0.25802997858672377</v>
      </c>
      <c r="U67" s="78">
        <v>94.641460205950196</v>
      </c>
    </row>
    <row r="68" spans="1:21">
      <c r="A68" s="118">
        <v>2015</v>
      </c>
      <c r="B68" s="118" t="s">
        <v>239</v>
      </c>
      <c r="C68" s="72" t="s">
        <v>89</v>
      </c>
      <c r="D68" s="92">
        <f>+Calculos!F36</f>
        <v>1033.4390717112431</v>
      </c>
      <c r="E68" s="92">
        <f>+Calculos!J36</f>
        <v>84.627376322974413</v>
      </c>
      <c r="F68" s="85">
        <f>+Calculos!R36</f>
        <v>9.9147719803938266</v>
      </c>
      <c r="G68" s="78">
        <f>+Calculos!V36</f>
        <v>36.213991769547327</v>
      </c>
      <c r="H68" s="78">
        <f>+Calculos!AF36</f>
        <v>10.274820500123793</v>
      </c>
      <c r="I68" s="78">
        <f>+Calculos!AP36</f>
        <v>28.912754420245221</v>
      </c>
      <c r="J68" s="78">
        <f>+Calculos!AZ36</f>
        <v>67.484415737519271</v>
      </c>
      <c r="K68" s="78">
        <f>+Calculos!BL36</f>
        <v>5.5010992923475426</v>
      </c>
      <c r="L68" s="78">
        <f>+Calculos!BP36</f>
        <v>43.68896298457409</v>
      </c>
      <c r="M68" s="78">
        <f>+Calculos!BT36</f>
        <v>3.0703810003800238</v>
      </c>
      <c r="N68" s="126">
        <f>+Calculos!CF36</f>
        <v>6.0036719706242352E-2</v>
      </c>
      <c r="O68" s="78">
        <f>+Calculos!DF36</f>
        <v>24.209315698677401</v>
      </c>
      <c r="P68" s="78">
        <f>+Calculos!DL36</f>
        <v>6.057113586886925</v>
      </c>
      <c r="Q68" s="78">
        <f>+Calculos!DR36</f>
        <v>45.161290322580648</v>
      </c>
      <c r="R68" s="78">
        <f>+Calculos!DV36</f>
        <v>40.921409214092144</v>
      </c>
      <c r="S68" s="127">
        <f>+Calculos!EF36</f>
        <v>0.18497345855451205</v>
      </c>
      <c r="T68" s="78">
        <f>+Calculos!EL36</f>
        <v>0.30691056910569103</v>
      </c>
      <c r="U68" s="78">
        <v>94.7507978224141</v>
      </c>
    </row>
    <row r="69" spans="1:21">
      <c r="C69" s="72" t="s">
        <v>68</v>
      </c>
      <c r="D69" s="92"/>
      <c r="E69" s="92"/>
      <c r="F69" s="85"/>
      <c r="G69" s="78"/>
      <c r="H69" s="78"/>
      <c r="I69" s="78"/>
      <c r="J69" s="78"/>
      <c r="K69" s="78"/>
      <c r="L69" s="78"/>
      <c r="M69" s="78"/>
      <c r="N69" s="126"/>
      <c r="O69" s="78"/>
      <c r="P69" s="78"/>
      <c r="Q69" s="78"/>
      <c r="R69" s="78"/>
      <c r="S69" s="127"/>
      <c r="T69" s="78"/>
      <c r="U69" s="78"/>
    </row>
    <row r="70" spans="1:21">
      <c r="A70" s="118">
        <v>2016</v>
      </c>
      <c r="B70" s="118" t="s">
        <v>207</v>
      </c>
      <c r="C70" s="72" t="s">
        <v>55</v>
      </c>
      <c r="D70" s="92">
        <f>+Calculos!G5</f>
        <v>1681.0332910758148</v>
      </c>
      <c r="E70" s="92">
        <f>+Calculos!K5</f>
        <v>63.526066344821977</v>
      </c>
      <c r="F70" s="85">
        <f>+Calculos!S5</f>
        <v>2.4851272897729868</v>
      </c>
      <c r="G70" s="165">
        <f>+Calculos!W5</f>
        <v>47.540983606557376</v>
      </c>
      <c r="H70" s="78">
        <f>+Calculos!AG5</f>
        <v>3.6958329483507342</v>
      </c>
      <c r="I70" s="78">
        <f>+Calculos!AQ5</f>
        <v>16.153327383524413</v>
      </c>
      <c r="J70" s="78">
        <f>+Calculos!BA5</f>
        <v>36.810947979762368</v>
      </c>
      <c r="K70" s="78">
        <f>+Calculos!BM5</f>
        <v>3.3393897956324516</v>
      </c>
      <c r="L70" s="78">
        <f>+Calculos!BQ5</f>
        <v>37.432229802205619</v>
      </c>
      <c r="M70" s="165">
        <f>+Calculos!BU5</f>
        <v>5.7468568576000321</v>
      </c>
      <c r="N70" s="78">
        <f>+Calculos!CG5</f>
        <v>0.12817976257772754</v>
      </c>
      <c r="O70" s="165">
        <f>+Calculos!DG5</f>
        <v>1.4485256078634248</v>
      </c>
      <c r="P70" s="78">
        <f>+Calculos!DM5</f>
        <v>5.5229032559007374</v>
      </c>
      <c r="Q70" s="78">
        <f>+Calculos!DS5</f>
        <v>15.789473684210526</v>
      </c>
      <c r="R70" s="78">
        <f>+Calculos!DW5</f>
        <v>40.581005586592177</v>
      </c>
      <c r="S70" s="127">
        <f>+Calculos!EG5</f>
        <v>0.30675675675675673</v>
      </c>
      <c r="T70" s="78">
        <f>+Calculos!EM5</f>
        <v>0.281812538795779</v>
      </c>
      <c r="U70" s="78">
        <v>92.012554231203794</v>
      </c>
    </row>
    <row r="71" spans="1:21">
      <c r="A71" s="118">
        <v>2016</v>
      </c>
      <c r="B71" s="118" t="s">
        <v>208</v>
      </c>
      <c r="C71" s="72" t="s">
        <v>57</v>
      </c>
      <c r="D71" s="92">
        <f>+Calculos!G6</f>
        <v>3188.0083700180321</v>
      </c>
      <c r="E71" s="92">
        <f>+Calculos!K6</f>
        <v>81.253672703318003</v>
      </c>
      <c r="F71" s="85">
        <f>+Calculos!S6</f>
        <v>1.9803968267498915</v>
      </c>
      <c r="G71" s="78">
        <f>+Calculos!W6</f>
        <v>41.525423728813557</v>
      </c>
      <c r="H71" s="78">
        <f>+Calculos!AG6</f>
        <v>2.3137519693900521</v>
      </c>
      <c r="I71" s="78">
        <f>+Calculos!AQ6</f>
        <v>10.389907989615374</v>
      </c>
      <c r="J71" s="78">
        <f>+Calculos!BA6</f>
        <v>16.905126535589652</v>
      </c>
      <c r="K71" s="78">
        <f>+Calculos!BM6</f>
        <v>2.7266333121918795</v>
      </c>
      <c r="L71" s="78">
        <f>+Calculos!BQ6</f>
        <v>42.305868443903478</v>
      </c>
      <c r="M71" s="78">
        <f>+Calculos!BU6</f>
        <v>6.630024159119202</v>
      </c>
      <c r="N71" s="78">
        <f>+Calculos!CG6</f>
        <v>6.0152570480928688E-2</v>
      </c>
      <c r="O71" s="78">
        <f>+Calculos!DG6</f>
        <v>11.68590627153687</v>
      </c>
      <c r="P71" s="78">
        <f>+Calculos!DM6</f>
        <v>14.709791758972086</v>
      </c>
      <c r="Q71" s="78">
        <f>+Calculos!DS6</f>
        <v>33.501259445843829</v>
      </c>
      <c r="R71" s="78">
        <f>+Calculos!DW6</f>
        <v>29.507065868263471</v>
      </c>
      <c r="S71" s="127">
        <f>+Calculos!EG6</f>
        <v>9.6674087566619438E-2</v>
      </c>
      <c r="T71" s="78">
        <f>+Calculos!EM6</f>
        <v>8.5808383233532931E-2</v>
      </c>
      <c r="U71" s="78">
        <v>89.501001834487099</v>
      </c>
    </row>
    <row r="72" spans="1:21">
      <c r="A72" s="118">
        <v>2016</v>
      </c>
      <c r="B72" s="118" t="s">
        <v>209</v>
      </c>
      <c r="C72" s="72" t="s">
        <v>58</v>
      </c>
      <c r="D72" s="92">
        <f>+Calculos!G7</f>
        <v>2774.8668380046797</v>
      </c>
      <c r="E72" s="92">
        <f>+Calculos!K7</f>
        <v>134.56755870689739</v>
      </c>
      <c r="F72" s="85">
        <f>+Calculos!S7</f>
        <v>8.5086491400275577</v>
      </c>
      <c r="G72" s="78">
        <f>+Calculos!W7</f>
        <v>30.851063829787233</v>
      </c>
      <c r="H72" s="78">
        <f>+Calculos!AG7</f>
        <v>5.7552599301820919</v>
      </c>
      <c r="I72" s="78">
        <f>+Calculos!AQ7</f>
        <v>43.066854877985641</v>
      </c>
      <c r="J72" s="78">
        <f>+Calculos!BA7</f>
        <v>30.762039198561169</v>
      </c>
      <c r="K72" s="78">
        <f>+Calculos!BM7</f>
        <v>4.5815803061686848</v>
      </c>
      <c r="L72" s="78">
        <f>+Calculos!BQ7</f>
        <v>64.011221991899632</v>
      </c>
      <c r="M72" s="78">
        <f>+Calculos!BU7</f>
        <v>7.8541376677177466</v>
      </c>
      <c r="N72" s="78">
        <f>+Calculos!CG7</f>
        <v>2.957539459043642E-2</v>
      </c>
      <c r="O72" s="78">
        <f>+Calculos!DG7</f>
        <v>5.9916117435590173E-2</v>
      </c>
      <c r="P72" s="78">
        <f>+Calculos!DM7</f>
        <v>7.209480961264128</v>
      </c>
      <c r="Q72" s="78">
        <f>+Calculos!DS7</f>
        <v>35.447761194029852</v>
      </c>
      <c r="R72" s="78">
        <f>+Calculos!DW7</f>
        <v>57.029315960912051</v>
      </c>
      <c r="S72" s="127">
        <f>+Calculos!EG7</f>
        <v>0.29132947976878615</v>
      </c>
      <c r="T72" s="78">
        <f>+Calculos!EM7</f>
        <v>0.2736156351791531</v>
      </c>
      <c r="U72" s="78">
        <v>87.648499072786294</v>
      </c>
    </row>
    <row r="73" spans="1:21">
      <c r="A73" s="118">
        <v>2016</v>
      </c>
      <c r="B73" s="118" t="s">
        <v>210</v>
      </c>
      <c r="C73" s="72" t="s">
        <v>59</v>
      </c>
      <c r="D73" s="92">
        <f>+Calculos!G8</f>
        <v>189.67303463957217</v>
      </c>
      <c r="E73" s="92">
        <f>+Calculos!K8</f>
        <v>83.71167614754637</v>
      </c>
      <c r="F73" s="85">
        <f>+Calculos!S8</f>
        <v>8.3711676147546363</v>
      </c>
      <c r="G73" s="78">
        <f>+Calculos!W8</f>
        <v>32.743362831858406</v>
      </c>
      <c r="H73" s="78">
        <f>+Calculos!AG8</f>
        <v>18.583042973286876</v>
      </c>
      <c r="I73" s="78">
        <f>+Calculos!AQ8</f>
        <v>18.614833248599126</v>
      </c>
      <c r="J73" s="78">
        <f>+Calculos!BA8</f>
        <v>197.3833206005304</v>
      </c>
      <c r="K73" s="78">
        <f>+Calculos!BM8</f>
        <v>11.565428941437327</v>
      </c>
      <c r="L73" s="78">
        <f>+Calculos!BQ8</f>
        <v>64.876549014348427</v>
      </c>
      <c r="M73" s="78">
        <f>+Calculos!BU8</f>
        <v>14.319102498922405</v>
      </c>
      <c r="N73" s="78">
        <f>+Calculos!CG8</f>
        <v>0.57087126137841349</v>
      </c>
      <c r="O73" s="78">
        <f>+Calculos!DG8</f>
        <v>4.3205574912891986</v>
      </c>
      <c r="P73" s="78">
        <f>+Calculos!DM8</f>
        <v>53.504672897196265</v>
      </c>
      <c r="Q73" s="78">
        <f>+Calculos!DS8</f>
        <v>55.251141552511413</v>
      </c>
      <c r="R73" s="78">
        <f>+Calculos!DW8</f>
        <v>32.682745825602971</v>
      </c>
      <c r="S73" s="127">
        <f>+Calculos!EG8</f>
        <v>0.12199124726477024</v>
      </c>
      <c r="T73" s="78">
        <f>+Calculos!EM8</f>
        <v>0.13790970933828076</v>
      </c>
      <c r="U73" s="78">
        <v>90.426095731782596</v>
      </c>
    </row>
    <row r="74" spans="1:21">
      <c r="A74" s="118">
        <v>2016</v>
      </c>
      <c r="B74" s="118" t="s">
        <v>211</v>
      </c>
      <c r="C74" s="72" t="s">
        <v>60</v>
      </c>
      <c r="D74" s="92">
        <f>+Calculos!G9</f>
        <v>1525.2570928609266</v>
      </c>
      <c r="E74" s="92">
        <f>+Calculos!K9</f>
        <v>71.166054622834764</v>
      </c>
      <c r="F74" s="85">
        <f>+Calculos!S9</f>
        <v>4.6948654924414015</v>
      </c>
      <c r="G74" s="78">
        <f>+Calculos!W9</f>
        <v>39.565217391304351</v>
      </c>
      <c r="H74" s="78">
        <f>+Calculos!AG9</f>
        <v>5.3811063377474646</v>
      </c>
      <c r="I74" s="78">
        <f>+Calculos!AQ9</f>
        <v>2.2292167086412409</v>
      </c>
      <c r="J74" s="78">
        <f>+Calculos!BA9</f>
        <v>48.671231472000429</v>
      </c>
      <c r="K74" s="78">
        <f>+Calculos!BM9</f>
        <v>2.7358568696960681</v>
      </c>
      <c r="L74" s="78">
        <f>+Calculos!BQ9</f>
        <v>29.857993491497833</v>
      </c>
      <c r="M74" s="78">
        <f>+Calculos!BU9</f>
        <v>0.16888005368494249</v>
      </c>
      <c r="N74" s="78">
        <f>+Calculos!CG9</f>
        <v>2.8229862662671142E-2</v>
      </c>
      <c r="O74" s="78">
        <f>+Calculos!DG9</f>
        <v>17.537942664418214</v>
      </c>
      <c r="P74" s="78">
        <f>+Calculos!DM9</f>
        <v>7.9838648298957304</v>
      </c>
      <c r="Q74" s="78">
        <f>+Calculos!DS9</f>
        <v>16.169544740973311</v>
      </c>
      <c r="R74" s="78">
        <f>+Calculos!DW9</f>
        <v>32</v>
      </c>
      <c r="S74" s="127">
        <f>+Calculos!EG9</f>
        <v>0.10421760391198044</v>
      </c>
      <c r="T74" s="78">
        <f>+Calculos!EM9</f>
        <v>0.11276455026455026</v>
      </c>
      <c r="U74" s="78">
        <v>91.186697895739002</v>
      </c>
    </row>
    <row r="75" spans="1:21">
      <c r="A75" s="118">
        <v>2016</v>
      </c>
      <c r="B75" s="118" t="s">
        <v>212</v>
      </c>
      <c r="C75" s="72" t="s">
        <v>61</v>
      </c>
      <c r="D75" s="92">
        <f>+Calculos!G10</f>
        <v>923.07087517320019</v>
      </c>
      <c r="E75" s="92">
        <f>+Calculos!K10</f>
        <v>163.24448990409545</v>
      </c>
      <c r="F75" s="85">
        <f>+Calculos!S10</f>
        <v>8.1553132128210262</v>
      </c>
      <c r="G75" s="78">
        <f>+Calculos!W10</f>
        <v>32.183908045977013</v>
      </c>
      <c r="H75" s="78">
        <f>+Calculos!AG10</f>
        <v>11.081162024558251</v>
      </c>
      <c r="I75" s="78">
        <f>+Calculos!AQ10</f>
        <v>0</v>
      </c>
      <c r="J75" s="78">
        <f>+Calculos!BA10</f>
        <v>83.488291195659315</v>
      </c>
      <c r="K75" s="78">
        <f>+Calculos!BM10</f>
        <v>6.081928497697036</v>
      </c>
      <c r="L75" s="78">
        <f>+Calculos!BQ10</f>
        <v>47.411397152501898</v>
      </c>
      <c r="M75" s="78">
        <f>+Calculos!BU10</f>
        <v>8.8464414511956893</v>
      </c>
      <c r="N75" s="78">
        <f>+Calculos!CG10</f>
        <v>3.0567061848307386E-2</v>
      </c>
      <c r="O75" s="78">
        <f>+Calculos!DG10</f>
        <v>0.25974025974025972</v>
      </c>
      <c r="P75" s="78">
        <f>+Calculos!DM10</f>
        <v>20.100334448160535</v>
      </c>
      <c r="Q75" s="78">
        <f>+Calculos!DS10</f>
        <v>14.588859416445624</v>
      </c>
      <c r="R75" s="78">
        <f>+Calculos!DW10</f>
        <v>35.617415152553995</v>
      </c>
      <c r="S75" s="127">
        <f>+Calculos!EG10</f>
        <v>0.12402015677491601</v>
      </c>
      <c r="T75" s="78">
        <f>+Calculos!EM10</f>
        <v>0.15186835790195405</v>
      </c>
      <c r="U75" s="78">
        <v>89.889036709989597</v>
      </c>
    </row>
    <row r="76" spans="1:21">
      <c r="A76" s="118">
        <v>2016</v>
      </c>
      <c r="B76" s="118" t="s">
        <v>213</v>
      </c>
      <c r="C76" s="72" t="s">
        <v>62</v>
      </c>
      <c r="D76" s="92">
        <f>+Calculos!G11</f>
        <v>427.67597562332605</v>
      </c>
      <c r="E76" s="92">
        <f>+Calculos!K11</f>
        <v>72.761076288998538</v>
      </c>
      <c r="F76" s="85">
        <f>+Calculos!S11</f>
        <v>12.831231140446105</v>
      </c>
      <c r="G76" s="78">
        <f>+Calculos!W11</f>
        <v>26.015367727771679</v>
      </c>
      <c r="H76" s="78">
        <f>+Calculos!AG11</f>
        <v>0</v>
      </c>
      <c r="I76" s="78">
        <f>+Calculos!AQ11</f>
        <v>17.228878608462502</v>
      </c>
      <c r="J76" s="78">
        <f>+Calculos!BA11</f>
        <v>143.59937165042282</v>
      </c>
      <c r="K76" s="78">
        <f>+Calculos!BM11</f>
        <v>3.6742249408102352</v>
      </c>
      <c r="L76" s="78">
        <f>+Calculos!BQ11</f>
        <v>32.325564505159477</v>
      </c>
      <c r="M76" s="78">
        <f>+Calculos!BU11</f>
        <v>5.1591448650755112</v>
      </c>
      <c r="N76" s="78">
        <f>+Calculos!CG11</f>
        <v>6.1954401245393816E-2</v>
      </c>
      <c r="O76" s="78">
        <f>+Calculos!DG11</f>
        <v>13.031053534006478</v>
      </c>
      <c r="P76" s="78">
        <f>+Calculos!DM11</f>
        <v>30.680958385876419</v>
      </c>
      <c r="Q76" s="78">
        <f>+Calculos!DS11</f>
        <v>14.790439903013509</v>
      </c>
      <c r="R76" s="78">
        <f>+Calculos!DW11</f>
        <v>38.452348993288588</v>
      </c>
      <c r="S76" s="127">
        <f>+Calculos!EG11</f>
        <v>0.30713696369636961</v>
      </c>
      <c r="T76" s="78">
        <f>+Calculos!EM11</f>
        <v>0.24983221476510067</v>
      </c>
      <c r="U76" s="78">
        <v>92.966223751534102</v>
      </c>
    </row>
    <row r="77" spans="1:21">
      <c r="A77" s="118">
        <v>2016</v>
      </c>
      <c r="B77" s="118" t="s">
        <v>214</v>
      </c>
      <c r="C77" s="72" t="s">
        <v>63</v>
      </c>
      <c r="D77" s="92">
        <f>+Calculos!G12</f>
        <v>1651.6945906732624</v>
      </c>
      <c r="E77" s="92">
        <f>+Calculos!K12</f>
        <v>165.73547712222407</v>
      </c>
      <c r="F77" s="85">
        <f>+Calculos!S12</f>
        <v>3.2613421258398296</v>
      </c>
      <c r="G77" s="78">
        <f>+Calculos!W12</f>
        <v>39.195979899497488</v>
      </c>
      <c r="H77" s="78">
        <f>+Calculos!AG12</f>
        <v>14.360313315926893</v>
      </c>
      <c r="I77" s="78">
        <f>+Calculos!AQ12</f>
        <v>0.16171944425652046</v>
      </c>
      <c r="J77" s="78">
        <f>+Calculos!BA12</f>
        <v>55.28109669502058</v>
      </c>
      <c r="K77" s="78">
        <f>+Calculos!BM12</f>
        <v>5.633227308268796</v>
      </c>
      <c r="L77" s="78">
        <f>+Calculos!BQ12</f>
        <v>55.388909657858257</v>
      </c>
      <c r="M77" s="165">
        <f>+Calculos!BU12</f>
        <v>2.1023527753347659</v>
      </c>
      <c r="N77" s="126">
        <f>+Calculos!CG12</f>
        <v>6.0378004438777923E-2</v>
      </c>
      <c r="O77" s="165">
        <f>+Calculos!DG12</f>
        <v>28.456874633287697</v>
      </c>
      <c r="P77" s="78">
        <f>+Calculos!DM12</f>
        <v>25.922239502332815</v>
      </c>
      <c r="Q77" s="165">
        <f>+Calculos!DS12</f>
        <v>69.560398965644623</v>
      </c>
      <c r="R77" s="78">
        <f>+Calculos!DW12</f>
        <v>25.228891149542218</v>
      </c>
      <c r="S77" s="127">
        <f>+Calculos!EG12</f>
        <v>0.18865679534637758</v>
      </c>
      <c r="T77" s="78">
        <f>+Calculos!EM12</f>
        <v>0.16129761501073811</v>
      </c>
      <c r="U77" s="78">
        <v>90.436034423703802</v>
      </c>
    </row>
    <row r="78" spans="1:21">
      <c r="A78" s="118">
        <v>2016</v>
      </c>
      <c r="B78" s="118" t="s">
        <v>215</v>
      </c>
      <c r="C78" s="72" t="s">
        <v>64</v>
      </c>
      <c r="D78" s="92">
        <f>+Calculos!G13</f>
        <v>1916.5293698489693</v>
      </c>
      <c r="E78" s="92">
        <f>+Calculos!K13</f>
        <v>164.84088297838881</v>
      </c>
      <c r="F78" s="85">
        <f>+Calculos!S13</f>
        <v>2.2700066784499966</v>
      </c>
      <c r="G78" s="78">
        <f>+Calculos!W13</f>
        <v>30.449826989619378</v>
      </c>
      <c r="H78" s="78">
        <f>+Calculos!AG13</f>
        <v>6.6116286881043713</v>
      </c>
      <c r="I78" s="78">
        <f>+Calculos!AQ13</f>
        <v>18.792493099207931</v>
      </c>
      <c r="J78" s="78">
        <f>+Calculos!BA13</f>
        <v>910.32914588627079</v>
      </c>
      <c r="K78" s="78">
        <f>+Calculos!BM13</f>
        <v>4.6529490125442718</v>
      </c>
      <c r="L78" s="78">
        <f>+Calculos!BQ13</f>
        <v>81.370139891702621</v>
      </c>
      <c r="M78" s="78">
        <f>+Calculos!BU13</f>
        <v>7.5102211003445154</v>
      </c>
      <c r="N78" s="78">
        <f>+Calculos!CG13</f>
        <v>3.9034869786338529E-2</v>
      </c>
      <c r="O78" s="78">
        <f>+Calculos!DG13</f>
        <v>101.99630314232903</v>
      </c>
      <c r="P78" s="78">
        <f>+Calculos!DM13</f>
        <v>10.127203460967262</v>
      </c>
      <c r="Q78" s="78">
        <f>+Calculos!DS13</f>
        <v>17.437722419928825</v>
      </c>
      <c r="R78" s="78">
        <f>+Calculos!DW13</f>
        <v>11.196100695117561</v>
      </c>
      <c r="S78" s="127">
        <f>+Calculos!EG13</f>
        <v>0.27314486156929885</v>
      </c>
      <c r="T78" s="78">
        <f>+Calculos!EM13</f>
        <v>0.18114597468775098</v>
      </c>
      <c r="U78" s="78">
        <v>94.721072476751999</v>
      </c>
    </row>
    <row r="79" spans="1:21">
      <c r="A79" s="118">
        <v>2016</v>
      </c>
      <c r="B79" s="118" t="s">
        <v>216</v>
      </c>
      <c r="C79" s="72" t="s">
        <v>65</v>
      </c>
      <c r="D79" s="92">
        <f>+Calculos!G14</f>
        <v>1627.7879254016855</v>
      </c>
      <c r="E79" s="92">
        <f>+Calculos!K14</f>
        <v>58.592658736522409</v>
      </c>
      <c r="F79" s="85">
        <f>+Calculos!S14</f>
        <v>8.0465740237777403</v>
      </c>
      <c r="G79" s="78">
        <f>+Calculos!W14</f>
        <v>48.175182481751825</v>
      </c>
      <c r="H79" s="78">
        <f>+Calculos!AG14</f>
        <v>4.9432569797396093</v>
      </c>
      <c r="I79" s="78">
        <f>+Calculos!AQ14</f>
        <v>14.95982776251636</v>
      </c>
      <c r="J79" s="78">
        <f>+Calculos!BA14</f>
        <v>51.339408912272063</v>
      </c>
      <c r="K79" s="78">
        <f>+Calculos!BM14</f>
        <v>4.5332811401564728</v>
      </c>
      <c r="L79" s="78">
        <f>+Calculos!BQ14</f>
        <v>35.699588978732223</v>
      </c>
      <c r="M79" s="78">
        <f>+Calculos!BU14</f>
        <v>4.8732772256682084</v>
      </c>
      <c r="N79" s="78">
        <f>+Calculos!CG14</f>
        <v>3.7078572930539004E-2</v>
      </c>
      <c r="O79" s="78">
        <f>+Calculos!DG14</f>
        <v>15.775489870474924</v>
      </c>
      <c r="P79" s="78">
        <f>+Calculos!DM14</f>
        <v>12.984757862241946</v>
      </c>
      <c r="Q79" s="78">
        <f>+Calculos!DS14</f>
        <v>25.610859728506789</v>
      </c>
      <c r="R79" s="78">
        <f>+Calculos!DW14</f>
        <v>48.019769357495882</v>
      </c>
      <c r="S79" s="127">
        <f>+Calculos!EG14</f>
        <v>0.23231357552581261</v>
      </c>
      <c r="T79" s="78">
        <f>+Calculos!EM14</f>
        <v>0.13344316309719934</v>
      </c>
      <c r="U79" s="78">
        <v>90.123448504961104</v>
      </c>
    </row>
    <row r="80" spans="1:21">
      <c r="A80" s="118">
        <v>2016</v>
      </c>
      <c r="B80" s="118" t="s">
        <v>217</v>
      </c>
      <c r="C80" s="72" t="s">
        <v>67</v>
      </c>
      <c r="D80" s="92">
        <f>+Calculos!G15</f>
        <v>1652.0002306099982</v>
      </c>
      <c r="E80" s="92">
        <f>+Calculos!K15</f>
        <v>72.02265148486471</v>
      </c>
      <c r="F80" s="85">
        <f>+Calculos!S15</f>
        <v>1.8220527583283195</v>
      </c>
      <c r="G80" s="78">
        <f>+Calculos!W15</f>
        <v>49.03846153846154</v>
      </c>
      <c r="H80" s="78">
        <f>+Calculos!AG15</f>
        <v>4.567825444556588</v>
      </c>
      <c r="I80" s="78">
        <f>+Calculos!AQ15</f>
        <v>0</v>
      </c>
      <c r="J80" s="78">
        <f>+Calculos!BA15</f>
        <v>33.415760020662766</v>
      </c>
      <c r="K80" s="78">
        <f>+Calculos!BM15</f>
        <v>4.8129695503012213</v>
      </c>
      <c r="L80" s="78">
        <f>+Calculos!BQ15</f>
        <v>37.592730023245608</v>
      </c>
      <c r="M80" s="78">
        <f>+Calculos!BU15</f>
        <v>6.5834547777334569</v>
      </c>
      <c r="N80" s="78">
        <f>+Calculos!CG15</f>
        <v>2.8233690009285852E-2</v>
      </c>
      <c r="O80" s="78">
        <f>+Calculos!DG15</f>
        <v>34.073309241094478</v>
      </c>
      <c r="P80" s="78">
        <f>+Calculos!DM15</f>
        <v>5.9990522824198385</v>
      </c>
      <c r="Q80" s="78">
        <f>+Calculos!DS15</f>
        <v>10.530896431679722</v>
      </c>
      <c r="R80" s="78">
        <f>+Calculos!DW15</f>
        <v>29.014447655034449</v>
      </c>
      <c r="S80" s="127">
        <f>+Calculos!EG15</f>
        <v>0.35935884177869698</v>
      </c>
      <c r="T80" s="78">
        <f>+Calculos!EM15</f>
        <v>0.46343631918204048</v>
      </c>
      <c r="U80" s="78">
        <v>93.722979921913307</v>
      </c>
    </row>
    <row r="81" spans="1:21">
      <c r="A81" s="118">
        <v>2016</v>
      </c>
      <c r="B81" s="118" t="s">
        <v>218</v>
      </c>
      <c r="C81" s="72" t="s">
        <v>69</v>
      </c>
      <c r="D81" s="92">
        <f>+Calculos!G16</f>
        <v>1030.8736036522346</v>
      </c>
      <c r="E81" s="92">
        <f>+Calculos!K16</f>
        <v>73.65184542854233</v>
      </c>
      <c r="F81" s="85">
        <f>+Calculos!S16</f>
        <v>1.9618071461179463</v>
      </c>
      <c r="G81" s="78">
        <f>+Calculos!W16</f>
        <v>23.913043478260871</v>
      </c>
      <c r="H81" s="78">
        <f>+Calculos!AG16</f>
        <v>5.7907185384552653</v>
      </c>
      <c r="I81" s="78">
        <f>+Calculos!AQ16</f>
        <v>19.926355441283711</v>
      </c>
      <c r="J81" s="78">
        <f>+Calculos!BA16</f>
        <v>123.06135969434148</v>
      </c>
      <c r="K81" s="78">
        <f>+Calculos!BM16</f>
        <v>4.8764920489217527</v>
      </c>
      <c r="L81" s="78">
        <f>+Calculos!BQ16</f>
        <v>40.217046495417904</v>
      </c>
      <c r="M81" s="78">
        <f>+Calculos!BU16</f>
        <v>7.0905315423977209</v>
      </c>
      <c r="N81" s="78">
        <f>+Calculos!CG16</f>
        <v>5.6938129588869429E-2</v>
      </c>
      <c r="O81" s="78">
        <f>+Calculos!DG16</f>
        <v>8.9430894308943092</v>
      </c>
      <c r="P81" s="78">
        <f>+Calculos!DM16</f>
        <v>2.1984126984126986</v>
      </c>
      <c r="Q81" s="78">
        <f>+Calculos!DS16</f>
        <v>5.3883692557950384</v>
      </c>
      <c r="R81" s="78">
        <f>+Calculos!DW16</f>
        <v>41.184369840396258</v>
      </c>
      <c r="S81" s="127">
        <f>+Calculos!EG16</f>
        <v>0.22818086225026288</v>
      </c>
      <c r="T81" s="78">
        <f>+Calculos!EM16</f>
        <v>0.15923683727756374</v>
      </c>
      <c r="U81" s="78">
        <v>97.484677753167105</v>
      </c>
    </row>
    <row r="82" spans="1:21">
      <c r="A82" s="118">
        <v>2016</v>
      </c>
      <c r="B82" s="118" t="s">
        <v>219</v>
      </c>
      <c r="C82" s="72" t="s">
        <v>70</v>
      </c>
      <c r="D82" s="92">
        <f>+Calculos!G17</f>
        <v>953.76923849796617</v>
      </c>
      <c r="E82" s="92">
        <f>+Calculos!K17</f>
        <v>58.505350877156403</v>
      </c>
      <c r="F82" s="85">
        <f>+Calculos!S17</f>
        <v>5.8366383297875748</v>
      </c>
      <c r="G82" s="78">
        <f>+Calculos!W17</f>
        <v>26.315789473684209</v>
      </c>
      <c r="H82" s="78">
        <f>+Calculos!AG17</f>
        <v>6.556660474265108</v>
      </c>
      <c r="I82" s="78">
        <f>+Calculos!AQ17</f>
        <v>0</v>
      </c>
      <c r="J82" s="78">
        <f>+Calculos!BA17</f>
        <v>97.937401498042718</v>
      </c>
      <c r="K82" s="78">
        <f>+Calculos!BM17</f>
        <v>2.5014164270518178</v>
      </c>
      <c r="L82" s="78">
        <f>+Calculos!BQ17</f>
        <v>34.846120504624629</v>
      </c>
      <c r="M82" s="78">
        <f>+Calculos!BU17</f>
        <v>3.3004800079155934</v>
      </c>
      <c r="N82" s="78">
        <f>+Calculos!CG17</f>
        <v>4.290632095510144E-2</v>
      </c>
      <c r="O82" s="78">
        <f>+Calculos!DG17</f>
        <v>53.200958575830192</v>
      </c>
      <c r="P82" s="78">
        <f>+Calculos!DM17</f>
        <v>5.7716177079023581</v>
      </c>
      <c r="Q82" s="78">
        <f>+Calculos!DS17</f>
        <v>12.968299711815561</v>
      </c>
      <c r="R82" s="78">
        <f>+Calculos!DW17</f>
        <v>31.283676703645003</v>
      </c>
      <c r="S82" s="127">
        <f>+Calculos!EG17</f>
        <v>0.19365853658536586</v>
      </c>
      <c r="T82" s="78">
        <f>+Calculos!EM17</f>
        <v>0.10486001056524036</v>
      </c>
      <c r="U82" s="78">
        <v>89.663153928402807</v>
      </c>
    </row>
    <row r="83" spans="1:21">
      <c r="A83" s="118">
        <v>2016</v>
      </c>
      <c r="B83" s="118" t="s">
        <v>220</v>
      </c>
      <c r="C83" s="72" t="s">
        <v>71</v>
      </c>
      <c r="D83" s="92">
        <f>+Calculos!G18</f>
        <v>1203.5656448618183</v>
      </c>
      <c r="E83" s="92">
        <f>+Calculos!K18</f>
        <v>150.49298683264539</v>
      </c>
      <c r="F83" s="85">
        <f>+Calculos!S18</f>
        <v>3.6059814204202896</v>
      </c>
      <c r="G83" s="78">
        <f>+Calculos!W18</f>
        <v>33.796296296296298</v>
      </c>
      <c r="H83" s="78">
        <f>+Calculos!AG18</f>
        <v>3.6979614071109808</v>
      </c>
      <c r="I83" s="78">
        <f>+Calculos!AQ18</f>
        <v>12.835276524433059</v>
      </c>
      <c r="J83" s="78">
        <f>+Calculos!BA18</f>
        <v>46.247342133222453</v>
      </c>
      <c r="K83" s="78">
        <f>+Calculos!BM18</f>
        <v>3.0638233746927637</v>
      </c>
      <c r="L83" s="78">
        <f>+Calculos!BQ18</f>
        <v>29.364792755800188</v>
      </c>
      <c r="M83" s="78">
        <f>+Calculos!BU18</f>
        <v>2.6225319421238469</v>
      </c>
      <c r="N83" s="78">
        <f>+Calculos!CG18</f>
        <v>3.4537205512128515E-2</v>
      </c>
      <c r="O83" s="78">
        <f>+Calculos!DG18</f>
        <v>20.299437604499165</v>
      </c>
      <c r="P83" s="78">
        <f>+Calculos!DM18</f>
        <v>30.338995354239255</v>
      </c>
      <c r="Q83" s="78">
        <f>+Calculos!DS18</f>
        <v>20.161290322580644</v>
      </c>
      <c r="R83" s="78">
        <f>+Calculos!DW18</f>
        <v>20.813031161473088</v>
      </c>
      <c r="S83" s="127">
        <f>+Calculos!EG18</f>
        <v>0.22460113226968606</v>
      </c>
      <c r="T83" s="78">
        <f>+Calculos!EM18</f>
        <v>0.12877714825306893</v>
      </c>
      <c r="U83" s="78">
        <v>94.243846743717398</v>
      </c>
    </row>
    <row r="84" spans="1:21">
      <c r="A84" s="118">
        <v>2016</v>
      </c>
      <c r="B84" s="118" t="s">
        <v>221</v>
      </c>
      <c r="C84" s="72" t="s">
        <v>72</v>
      </c>
      <c r="D84" s="92">
        <f>+Calculos!G19</f>
        <v>1198.5794280487205</v>
      </c>
      <c r="E84" s="92">
        <f>+Calculos!K19</f>
        <v>32.062096022924898</v>
      </c>
      <c r="F84" s="85">
        <f>+Calculos!S19</f>
        <v>1.0728858162598276</v>
      </c>
      <c r="G84" s="78">
        <f>+Calculos!W19</f>
        <v>50</v>
      </c>
      <c r="H84" s="78">
        <f>+Calculos!AG19</f>
        <v>2.9771766276798299</v>
      </c>
      <c r="I84" s="78">
        <f>+Calculos!AQ19</f>
        <v>2.5903375784836724</v>
      </c>
      <c r="J84" s="78">
        <f>+Calculos!BA19</f>
        <v>96.39375217689124</v>
      </c>
      <c r="K84" s="78">
        <f>+Calculos!BM19</f>
        <v>2.3235980109052621</v>
      </c>
      <c r="L84" s="78">
        <f>+Calculos!BQ19</f>
        <v>23.02258845498989</v>
      </c>
      <c r="M84" s="78">
        <f>+Calculos!BU19</f>
        <v>3.0111933406629414</v>
      </c>
      <c r="N84" s="78">
        <f>+Calculos!CG19</f>
        <v>2.612531101560733E-2</v>
      </c>
      <c r="O84" s="78">
        <f>+Calculos!DG19</f>
        <v>7.9609972846210812</v>
      </c>
      <c r="P84" s="78">
        <f>+Calculos!DM19</f>
        <v>10.769806820230484</v>
      </c>
      <c r="Q84" s="78">
        <f>+Calculos!DS19</f>
        <v>11.772241992882563</v>
      </c>
      <c r="R84" s="78">
        <f>+Calculos!DW19</f>
        <v>32.404825737265412</v>
      </c>
      <c r="S84" s="127">
        <f>+Calculos!EG19</f>
        <v>0.30542452830188677</v>
      </c>
      <c r="T84" s="78">
        <f>+Calculos!EM19</f>
        <v>0.1253723562704796</v>
      </c>
      <c r="U84" s="78">
        <v>95.445545090552002</v>
      </c>
    </row>
    <row r="85" spans="1:21">
      <c r="A85" s="118">
        <v>2016</v>
      </c>
      <c r="B85" s="118" t="s">
        <v>223</v>
      </c>
      <c r="C85" s="72" t="s">
        <v>73</v>
      </c>
      <c r="D85" s="92">
        <f>+Calculos!G20</f>
        <v>768.10636826447126</v>
      </c>
      <c r="E85" s="92">
        <f>+Calculos!K20</f>
        <v>54.041132350562137</v>
      </c>
      <c r="F85" s="85">
        <f>+Calculos!S20</f>
        <v>4.7862516574571936</v>
      </c>
      <c r="G85" s="78">
        <f>+Calculos!W20</f>
        <v>15.057915057915057</v>
      </c>
      <c r="H85" s="78">
        <f>+Calculos!AG20</f>
        <v>10.564776525236503</v>
      </c>
      <c r="I85" s="78">
        <f>+Calculos!AQ20</f>
        <v>14.48928910848405</v>
      </c>
      <c r="J85" s="78">
        <f>+Calculos!BA20</f>
        <v>70.227365228508276</v>
      </c>
      <c r="K85" s="78">
        <f>+Calculos!BM20</f>
        <v>3.1980863347554886</v>
      </c>
      <c r="L85" s="78">
        <f>+Calculos!BQ20</f>
        <v>35.52704071194362</v>
      </c>
      <c r="M85" s="78">
        <f>+Calculos!BU20</f>
        <v>6.8530421459046176</v>
      </c>
      <c r="N85" s="78">
        <f>+Calculos!CG20</f>
        <v>0.10670990766441965</v>
      </c>
      <c r="O85" s="78">
        <f>+Calculos!DG20</f>
        <v>47.443762781186095</v>
      </c>
      <c r="P85" s="78">
        <f>+Calculos!DM20</f>
        <v>4.4497218923817261</v>
      </c>
      <c r="Q85" s="78">
        <f>+Calculos!DS20</f>
        <v>4.6411591577994118</v>
      </c>
      <c r="R85" s="78">
        <f>+Calculos!DW20</f>
        <v>0</v>
      </c>
      <c r="S85" s="127">
        <f>+Calculos!EG20</f>
        <v>0.32723611344185266</v>
      </c>
      <c r="T85" s="78">
        <f>+Calculos!EM20</f>
        <v>0.3339041095890411</v>
      </c>
      <c r="U85" s="78">
        <v>92.865304562345102</v>
      </c>
    </row>
    <row r="86" spans="1:21">
      <c r="A86" s="118">
        <v>2016</v>
      </c>
      <c r="B86" s="118" t="s">
        <v>224</v>
      </c>
      <c r="C86" s="72" t="s">
        <v>74</v>
      </c>
      <c r="D86" s="92">
        <f>+Calculos!G21</f>
        <v>1315.3329369126038</v>
      </c>
      <c r="E86" s="92">
        <f>+Calculos!K21</f>
        <v>81.651769471434449</v>
      </c>
      <c r="F86" s="85">
        <f>+Calculos!S21</f>
        <v>3.8013897776879562</v>
      </c>
      <c r="G86" s="78">
        <f>+Calculos!W21</f>
        <v>27.722772277227723</v>
      </c>
      <c r="H86" s="78">
        <f>+Calculos!AG21</f>
        <v>8.6701769666257569</v>
      </c>
      <c r="I86" s="78">
        <f>+Calculos!AQ21</f>
        <v>0.72903365599495051</v>
      </c>
      <c r="J86" s="78">
        <f>+Calculos!BA21</f>
        <v>308.64160564871941</v>
      </c>
      <c r="K86" s="78">
        <f>+Calculos!BM21</f>
        <v>4.5304234336829063</v>
      </c>
      <c r="L86" s="78">
        <f>+Calculos!BQ21</f>
        <v>64.363257057839917</v>
      </c>
      <c r="M86" s="78">
        <f>+Calculos!BU21</f>
        <v>11.352095500492799</v>
      </c>
      <c r="N86" s="78">
        <f>+Calculos!CG21</f>
        <v>1.2259776845976771E-2</v>
      </c>
      <c r="O86" s="78">
        <f>+Calculos!DG21</f>
        <v>11.587485515643106</v>
      </c>
      <c r="P86" s="78">
        <f>+Calculos!DM21</f>
        <v>2.8782574873590043</v>
      </c>
      <c r="Q86" s="78">
        <f>+Calculos!DS21</f>
        <v>9.9029126213592225</v>
      </c>
      <c r="R86" s="78">
        <f>+Calculos!DW21</f>
        <v>15.673336938885884</v>
      </c>
      <c r="S86" s="127">
        <f>+Calculos!EG21</f>
        <v>0.42583732057416268</v>
      </c>
      <c r="T86" s="78">
        <f>+Calculos!EM21</f>
        <v>0.28880475932936722</v>
      </c>
      <c r="U86" s="78">
        <v>92.578195268451694</v>
      </c>
    </row>
    <row r="87" spans="1:21">
      <c r="A87" s="118">
        <v>2016</v>
      </c>
      <c r="B87" s="118" t="s">
        <v>225</v>
      </c>
      <c r="C87" s="72" t="s">
        <v>75</v>
      </c>
      <c r="D87" s="92">
        <f>+Calculos!G22</f>
        <v>543.55420057411482</v>
      </c>
      <c r="E87" s="92">
        <f>+Calculos!K22</f>
        <v>97.810339459894095</v>
      </c>
      <c r="F87" s="85">
        <f>+Calculos!S22</f>
        <v>5.2296255016150557</v>
      </c>
      <c r="G87" s="78">
        <f>+Calculos!W22</f>
        <v>36</v>
      </c>
      <c r="H87" s="78">
        <f>+Calculos!AG22</f>
        <v>19.843656043295251</v>
      </c>
      <c r="I87" s="78">
        <f>+Calculos!AQ22</f>
        <v>19.120818240280048</v>
      </c>
      <c r="J87" s="78">
        <f>+Calculos!BA22</f>
        <v>86.942523964350301</v>
      </c>
      <c r="K87" s="78">
        <f>+Calculos!BM22</f>
        <v>4.0039320246740271</v>
      </c>
      <c r="L87" s="78">
        <f>+Calculos!BQ22</f>
        <v>55.319632259271756</v>
      </c>
      <c r="M87" s="78">
        <f>+Calculos!BU22</f>
        <v>9.5604091201400241</v>
      </c>
      <c r="N87" s="78">
        <f>+Calculos!CG22</f>
        <v>0.25760911798989766</v>
      </c>
      <c r="O87" s="78">
        <f>+Calculos!DG22</f>
        <v>6.8064627019594361</v>
      </c>
      <c r="P87" s="78">
        <f>+Calculos!DM22</f>
        <v>53.201634877384194</v>
      </c>
      <c r="Q87" s="78">
        <f>+Calculos!DS22</f>
        <v>26.035502958579883</v>
      </c>
      <c r="R87" s="78">
        <f>+Calculos!DW22</f>
        <v>28.488241881298993</v>
      </c>
      <c r="S87" s="127">
        <f>+Calculos!EG22</f>
        <v>0.31185031185031187</v>
      </c>
      <c r="T87" s="78">
        <f>+Calculos!EM22</f>
        <v>0.11198208286674133</v>
      </c>
      <c r="U87" s="78">
        <v>89.271726205571198</v>
      </c>
    </row>
    <row r="88" spans="1:21">
      <c r="A88" s="118">
        <v>2016</v>
      </c>
      <c r="B88" s="118" t="s">
        <v>226</v>
      </c>
      <c r="C88" s="72" t="s">
        <v>76</v>
      </c>
      <c r="D88" s="92">
        <f>+Calculos!G23</f>
        <v>1422.574901075498</v>
      </c>
      <c r="E88" s="92">
        <f>+Calculos!K23</f>
        <v>76.742361284003707</v>
      </c>
      <c r="F88" s="85">
        <f>+Calculos!S23</f>
        <v>4.109442354178011</v>
      </c>
      <c r="G88" s="78">
        <f>+Calculos!W23</f>
        <v>41.782729805013929</v>
      </c>
      <c r="H88" s="78">
        <f>+Calculos!AG23</f>
        <v>2.5155494125777467</v>
      </c>
      <c r="I88" s="78">
        <f>+Calculos!AQ23</f>
        <v>14.589503477512364</v>
      </c>
      <c r="J88" s="78">
        <f>+Calculos!BA23</f>
        <v>99.963659945650761</v>
      </c>
      <c r="K88" s="78">
        <f>+Calculos!BM23</f>
        <v>2.5561124691059396</v>
      </c>
      <c r="L88" s="78">
        <f>+Calculos!BQ23</f>
        <v>22.670751360608836</v>
      </c>
      <c r="M88" s="78">
        <f>+Calculos!BU23</f>
        <v>7.0784652990626027</v>
      </c>
      <c r="N88" s="78">
        <f>+Calculos!CG23</f>
        <v>6.4963218116028648E-2</v>
      </c>
      <c r="O88" s="78">
        <f>+Calculos!DG23</f>
        <v>66.767922235722963</v>
      </c>
      <c r="P88" s="78">
        <f>+Calculos!DM23</f>
        <v>5.4217696435943301</v>
      </c>
      <c r="Q88" s="78">
        <f>+Calculos!DS23</f>
        <v>12.182741116751268</v>
      </c>
      <c r="R88" s="78">
        <f>+Calculos!DW23</f>
        <v>18.539472006121663</v>
      </c>
      <c r="S88" s="127">
        <f>+Calculos!EG23</f>
        <v>0.18322392414296135</v>
      </c>
      <c r="T88" s="78">
        <f>+Calculos!EM23</f>
        <v>0.16018365004463717</v>
      </c>
      <c r="U88" s="78">
        <v>92.775015156826498</v>
      </c>
    </row>
    <row r="89" spans="1:21">
      <c r="A89" s="118">
        <v>2016</v>
      </c>
      <c r="B89" s="118" t="s">
        <v>227</v>
      </c>
      <c r="C89" s="72" t="s">
        <v>77</v>
      </c>
      <c r="D89" s="92">
        <f>+Calculos!G24</f>
        <v>854.97198710603345</v>
      </c>
      <c r="E89" s="92">
        <f>+Calculos!K24</f>
        <v>66.246371902047485</v>
      </c>
      <c r="F89" s="85">
        <f>+Calculos!S24</f>
        <v>2.7664963435392291</v>
      </c>
      <c r="G89" s="78">
        <f>+Calculos!W24</f>
        <v>21.276595744680851</v>
      </c>
      <c r="H89" s="78">
        <f>+Calculos!AG24</f>
        <v>9.3283582089552226</v>
      </c>
      <c r="I89" s="78">
        <f>+Calculos!AQ24</f>
        <v>3.3397343246329432</v>
      </c>
      <c r="J89" s="78">
        <f>+Calculos!BA24</f>
        <v>185.8786462172574</v>
      </c>
      <c r="K89" s="78">
        <f>+Calculos!BM24</f>
        <v>4.0375892581383344</v>
      </c>
      <c r="L89" s="78">
        <f>+Calculos!BQ24</f>
        <v>40.176505457524662</v>
      </c>
      <c r="M89" s="78">
        <f>+Calculos!BU24</f>
        <v>4.5111336773027073</v>
      </c>
      <c r="N89" s="78">
        <f>+Calculos!CG24</f>
        <v>5.0970569818409521E-2</v>
      </c>
      <c r="O89" s="78">
        <f>+Calculos!DG24</f>
        <v>19.7084917617237</v>
      </c>
      <c r="P89" s="78">
        <f>+Calculos!DM24</f>
        <v>5.7129798903107858</v>
      </c>
      <c r="Q89" s="78">
        <f>+Calculos!DS24</f>
        <v>8.9433481858688726</v>
      </c>
      <c r="R89" s="78">
        <f>+Calculos!DW24</f>
        <v>43.994011976047901</v>
      </c>
      <c r="S89" s="127">
        <f>+Calculos!EG24</f>
        <v>9.3374264517779484E-2</v>
      </c>
      <c r="T89" s="78">
        <f>+Calculos!EM24</f>
        <v>9.1067864271457091E-2</v>
      </c>
      <c r="U89" s="78">
        <v>94.368092495315807</v>
      </c>
    </row>
    <row r="90" spans="1:21">
      <c r="A90" s="118">
        <v>2016</v>
      </c>
      <c r="B90" s="118" t="s">
        <v>228</v>
      </c>
      <c r="C90" s="72" t="s">
        <v>78</v>
      </c>
      <c r="D90" s="92">
        <f>+Calculos!G25</f>
        <v>1015.1866786532067</v>
      </c>
      <c r="E90" s="92">
        <f>+Calculos!K25</f>
        <v>38.506023133127094</v>
      </c>
      <c r="F90" s="85">
        <f>+Calculos!S25</f>
        <v>1.7275238889914459</v>
      </c>
      <c r="G90" s="78">
        <f>+Calculos!W25</f>
        <v>40.555555555555557</v>
      </c>
      <c r="H90" s="78">
        <f>+Calculos!AG25</f>
        <v>4.0713115666597748</v>
      </c>
      <c r="I90" s="78">
        <f>+Calculos!AQ25</f>
        <v>0</v>
      </c>
      <c r="J90" s="78">
        <f>+Calculos!BA25</f>
        <v>89.960402892152686</v>
      </c>
      <c r="K90" s="78">
        <f>+Calculos!BM25</f>
        <v>1.5014927259458362</v>
      </c>
      <c r="L90" s="78">
        <f>+Calculos!BQ25</f>
        <v>22.683841719934406</v>
      </c>
      <c r="M90" s="78">
        <f>+Calculos!BU25</f>
        <v>2.3087468796801569</v>
      </c>
      <c r="N90" s="78">
        <f>+Calculos!CG25</f>
        <v>7.9224270739983685E-2</v>
      </c>
      <c r="O90" s="78">
        <f>+Calculos!DG25</f>
        <v>30.12908541609448</v>
      </c>
      <c r="P90" s="78">
        <f>+Calculos!DM25</f>
        <v>6.9584736251402921</v>
      </c>
      <c r="Q90" s="78">
        <f>+Calculos!DS25</f>
        <v>5.208333333333333</v>
      </c>
      <c r="R90" s="78">
        <f>+Calculos!DW25</f>
        <v>35.358778625954201</v>
      </c>
      <c r="S90" s="127">
        <f>+Calculos!EG25</f>
        <v>0.32794395041767715</v>
      </c>
      <c r="T90" s="78">
        <f>+Calculos!EM25</f>
        <v>0.23820708553532982</v>
      </c>
      <c r="U90" s="78">
        <v>92.259007677631502</v>
      </c>
    </row>
    <row r="91" spans="1:21">
      <c r="A91" s="118">
        <v>2016</v>
      </c>
      <c r="B91" s="118" t="s">
        <v>229</v>
      </c>
      <c r="C91" s="72" t="s">
        <v>79</v>
      </c>
      <c r="D91" s="92">
        <f>+Calculos!G26</f>
        <v>1807.1097543666749</v>
      </c>
      <c r="E91" s="92">
        <f>+Calculos!K26</f>
        <v>80.320423612907433</v>
      </c>
      <c r="F91" s="85">
        <f>+Calculos!S26</f>
        <v>2.2948692460830697</v>
      </c>
      <c r="G91" s="78">
        <f>+Calculos!W26</f>
        <v>28.125</v>
      </c>
      <c r="H91" s="78">
        <f>+Calculos!AG26</f>
        <v>1.8496535350467935</v>
      </c>
      <c r="I91" s="78">
        <f>+Calculos!AQ26</f>
        <v>12.671669315328254</v>
      </c>
      <c r="J91" s="78">
        <f>+Calculos!BA26</f>
        <v>46.296492616632364</v>
      </c>
      <c r="K91" s="78">
        <f>+Calculos!BM26</f>
        <v>4.2405192590665415</v>
      </c>
      <c r="L91" s="78">
        <f>+Calculos!BQ26</f>
        <v>50.237681104470681</v>
      </c>
      <c r="M91" s="78">
        <f>+Calculos!BU26</f>
        <v>4.0908538734524287</v>
      </c>
      <c r="N91" s="78">
        <f>+Calculos!CG26</f>
        <v>2.1532500554961354E-2</v>
      </c>
      <c r="O91" s="78">
        <f>+Calculos!DG26</f>
        <v>22.861101489435399</v>
      </c>
      <c r="P91" s="78">
        <f>+Calculos!DM26</f>
        <v>8.0805082230006526</v>
      </c>
      <c r="Q91" s="78">
        <f>+Calculos!DS26</f>
        <v>18.793503480278421</v>
      </c>
      <c r="R91" s="78">
        <f>+Calculos!DW26</f>
        <v>20.795727636849133</v>
      </c>
      <c r="S91" s="127">
        <f>+Calculos!EG26</f>
        <v>0.1847664385599524</v>
      </c>
      <c r="T91" s="78">
        <f>+Calculos!EM26</f>
        <v>0.27636849132176233</v>
      </c>
      <c r="U91" s="78">
        <v>90.102944685837997</v>
      </c>
    </row>
    <row r="92" spans="1:21">
      <c r="A92" s="118">
        <v>2016</v>
      </c>
      <c r="B92" s="118" t="s">
        <v>230</v>
      </c>
      <c r="C92" s="72" t="s">
        <v>80</v>
      </c>
      <c r="D92" s="92">
        <f>+Calculos!G27</f>
        <v>1849.9849760951001</v>
      </c>
      <c r="E92" s="92">
        <f>+Calculos!K27</f>
        <v>93.343787837571128</v>
      </c>
      <c r="F92" s="85">
        <f>+Calculos!S27</f>
        <v>2.0319736127906642</v>
      </c>
      <c r="G92" s="78">
        <f>+Calculos!W27</f>
        <v>0</v>
      </c>
      <c r="H92" s="78">
        <f>+Calculos!AG27</f>
        <v>11.086702821445733</v>
      </c>
      <c r="I92" s="78">
        <f>+Calculos!AQ27</f>
        <v>0</v>
      </c>
      <c r="J92" s="78">
        <f>+Calculos!BA27</f>
        <v>66.801132520493084</v>
      </c>
      <c r="K92" s="78">
        <f>+Calculos!BM27</f>
        <v>3.6829521731830788</v>
      </c>
      <c r="L92" s="78">
        <f>+Calculos!BQ27</f>
        <v>41.337963185210079</v>
      </c>
      <c r="M92" s="78">
        <f>+Calculos!BU27</f>
        <v>23.304197371692929</v>
      </c>
      <c r="N92" s="78">
        <f>+Calculos!CG27</f>
        <v>5.1468103294038128E-2</v>
      </c>
      <c r="O92" s="78">
        <f>+Calculos!DG27</f>
        <v>5.3447572419420641</v>
      </c>
      <c r="P92" s="78">
        <f>+Calculos!DM27</f>
        <v>7.2004426177679415</v>
      </c>
      <c r="Q92" s="78">
        <f>+Calculos!DS27</f>
        <v>7.8109932497589201</v>
      </c>
      <c r="R92" s="78">
        <f>+Calculos!DW27</f>
        <v>68.69616519174042</v>
      </c>
      <c r="S92" s="127">
        <f>+Calculos!EG27</f>
        <v>6.9484936831875607E-2</v>
      </c>
      <c r="T92" s="78">
        <f>+Calculos!EM27</f>
        <v>4.686987872828581E-2</v>
      </c>
      <c r="U92" s="78">
        <v>88.508746075478996</v>
      </c>
    </row>
    <row r="93" spans="1:21">
      <c r="A93" s="118">
        <v>2016</v>
      </c>
      <c r="B93" s="118" t="s">
        <v>231</v>
      </c>
      <c r="C93" s="72" t="s">
        <v>81</v>
      </c>
      <c r="D93" s="92">
        <f>+Calculos!G28</f>
        <v>430.61903638304125</v>
      </c>
      <c r="E93" s="92">
        <f>+Calculos!K28</f>
        <v>59.706308156677061</v>
      </c>
      <c r="F93" s="85">
        <f>+Calculos!S28</f>
        <v>7.154588021207652</v>
      </c>
      <c r="G93" s="78">
        <f>+Calculos!W28</f>
        <v>20.883534136546185</v>
      </c>
      <c r="H93" s="78">
        <f>+Calculos!AG28</f>
        <v>19.903854263304378</v>
      </c>
      <c r="I93" s="78">
        <f>+Calculos!AQ28</f>
        <v>14.163905219649665</v>
      </c>
      <c r="J93" s="78">
        <f>+Calculos!BA28</f>
        <v>112.54856993767773</v>
      </c>
      <c r="K93" s="78">
        <f>+Calculos!BM28</f>
        <v>2.542239398398658</v>
      </c>
      <c r="L93" s="78">
        <f>+Calculos!BQ28</f>
        <v>43.69019994676551</v>
      </c>
      <c r="M93" s="78">
        <f>+Calculos!BU28</f>
        <v>3.3049112179182556</v>
      </c>
      <c r="N93" s="78">
        <f>+Calculos!CG28</f>
        <v>6.5749975791614221E-2</v>
      </c>
      <c r="O93" s="78">
        <f>+Calculos!DG28</f>
        <v>16.009673518742442</v>
      </c>
      <c r="P93" s="78">
        <f>+Calculos!DM28</f>
        <v>17.05619094977623</v>
      </c>
      <c r="Q93" s="78">
        <f>+Calculos!DS28</f>
        <v>147.21448467966573</v>
      </c>
      <c r="R93" s="78">
        <f>+Calculos!DW28</f>
        <v>40.172506738544477</v>
      </c>
      <c r="S93" s="127">
        <f>+Calculos!EG28</f>
        <v>0.31667249213561693</v>
      </c>
      <c r="T93" s="78">
        <f>+Calculos!EM28</f>
        <v>0.30525606469002697</v>
      </c>
      <c r="U93" s="78">
        <v>93.567660479972204</v>
      </c>
    </row>
    <row r="94" spans="1:21">
      <c r="A94" s="118">
        <v>2016</v>
      </c>
      <c r="B94" s="118" t="s">
        <v>232</v>
      </c>
      <c r="C94" s="72" t="s">
        <v>82</v>
      </c>
      <c r="D94" s="92">
        <f>+Calculos!G29</f>
        <v>1060.956321535604</v>
      </c>
      <c r="E94" s="92">
        <f>+Calculos!K29</f>
        <v>74.851616052756654</v>
      </c>
      <c r="F94" s="85">
        <f>+Calculos!S29</f>
        <v>2.6134404888607965</v>
      </c>
      <c r="G94" s="78">
        <f>+Calculos!W29</f>
        <v>41.791044776119406</v>
      </c>
      <c r="H94" s="78">
        <f>+Calculos!AG29</f>
        <v>7.2319595768198326</v>
      </c>
      <c r="I94" s="78">
        <f>+Calculos!AQ29</f>
        <v>0.80413553503409119</v>
      </c>
      <c r="J94" s="78">
        <f>+Calculos!BA29</f>
        <v>26.402450066952657</v>
      </c>
      <c r="K94" s="78">
        <f>+Calculos!BM29</f>
        <v>5.7629713344109872</v>
      </c>
      <c r="L94" s="78">
        <f>+Calculos!BQ29</f>
        <v>41.379474406962608</v>
      </c>
      <c r="M94" s="78">
        <f>+Calculos!BU29</f>
        <v>4.4897567372736757</v>
      </c>
      <c r="N94" s="78">
        <f>+Calculos!CG29</f>
        <v>0.11353296665987642</v>
      </c>
      <c r="O94" s="78">
        <f>+Calculos!DG29</f>
        <v>74.410949410949414</v>
      </c>
      <c r="P94" s="78">
        <f>+Calculos!DM29</f>
        <v>21.938666094788761</v>
      </c>
      <c r="Q94" s="78">
        <f>+Calculos!DS29</f>
        <v>8.2825385442811044</v>
      </c>
      <c r="R94" s="78">
        <f>+Calculos!DW29</f>
        <v>35.572760666855039</v>
      </c>
      <c r="S94" s="127">
        <f>+Calculos!EG29</f>
        <v>0.12316625916870416</v>
      </c>
      <c r="T94" s="78">
        <f>+Calculos!EM29</f>
        <v>0.11387397569935009</v>
      </c>
      <c r="U94" s="78">
        <v>92.287026192677104</v>
      </c>
    </row>
    <row r="95" spans="1:21">
      <c r="A95" s="118">
        <v>2016</v>
      </c>
      <c r="B95" s="118" t="s">
        <v>233</v>
      </c>
      <c r="C95" s="72" t="s">
        <v>83</v>
      </c>
      <c r="D95" s="92">
        <f>+Calculos!G30</f>
        <v>977.18197072497958</v>
      </c>
      <c r="E95" s="92">
        <f>+Calculos!K30</f>
        <v>70.47821394635308</v>
      </c>
      <c r="F95" s="85">
        <f>+Calculos!S30</f>
        <v>3.4096862093059062</v>
      </c>
      <c r="G95" s="78">
        <f>+Calculos!W30</f>
        <v>13.043478260869565</v>
      </c>
      <c r="H95" s="78">
        <f>+Calculos!AG30</f>
        <v>2.3378345371436549</v>
      </c>
      <c r="I95" s="78">
        <f>+Calculos!AQ30</f>
        <v>0</v>
      </c>
      <c r="J95" s="78">
        <f>+Calculos!BA30</f>
        <v>27.925330054215376</v>
      </c>
      <c r="K95" s="78">
        <f>+Calculos!BM30</f>
        <v>3.307395623026729</v>
      </c>
      <c r="L95" s="78">
        <f>+Calculos!BQ30</f>
        <v>45.655698342606087</v>
      </c>
      <c r="M95" s="78">
        <f>+Calculos!BU30</f>
        <v>8.9674747304745335</v>
      </c>
      <c r="N95" s="78">
        <f>+Calculos!CG30</f>
        <v>0.16607220969749992</v>
      </c>
      <c r="O95" s="78">
        <f>+Calculos!DG30</f>
        <v>29.076408034659316</v>
      </c>
      <c r="P95" s="78">
        <f>+Calculos!DM30</f>
        <v>65.352953282568436</v>
      </c>
      <c r="Q95" s="78">
        <f>+Calculos!DS30</f>
        <v>33.102714209686006</v>
      </c>
      <c r="R95" s="78">
        <f>+Calculos!DW30</f>
        <v>39.112275449101794</v>
      </c>
      <c r="S95" s="127">
        <f>+Calculos!EG30</f>
        <v>0.16373598369011214</v>
      </c>
      <c r="T95" s="78">
        <f>+Calculos!EM30</f>
        <v>0.12022829341317365</v>
      </c>
      <c r="U95" s="78">
        <v>92.990217097158094</v>
      </c>
    </row>
    <row r="96" spans="1:21">
      <c r="A96" s="118">
        <v>2016</v>
      </c>
      <c r="B96" s="118" t="s">
        <v>234</v>
      </c>
      <c r="C96" s="72" t="s">
        <v>84</v>
      </c>
      <c r="D96" s="92">
        <f>+Calculos!G31</f>
        <v>2410.0007227653073</v>
      </c>
      <c r="E96" s="92">
        <f>+Calculos!K31</f>
        <v>101.76602648173494</v>
      </c>
      <c r="F96" s="85">
        <f>+Calculos!S31</f>
        <v>3.3977939592005479</v>
      </c>
      <c r="G96" s="78">
        <f>+Calculos!W31</f>
        <v>10.989010989010989</v>
      </c>
      <c r="H96" s="78">
        <f>+Calculos!AG31</f>
        <v>0</v>
      </c>
      <c r="I96" s="78">
        <f>+Calculos!AQ31</f>
        <v>27.769624703589663</v>
      </c>
      <c r="J96" s="78">
        <f>+Calculos!BA31</f>
        <v>270.06169764608802</v>
      </c>
      <c r="K96" s="78">
        <f>+Calculos!BM31</f>
        <v>4.6562361663118628</v>
      </c>
      <c r="L96" s="78">
        <f>+Calculos!BQ31</f>
        <v>53.441845728660482</v>
      </c>
      <c r="M96" s="78">
        <f>+Calculos!BU31</f>
        <v>8.2218224197939183</v>
      </c>
      <c r="N96" s="78">
        <f>+Calculos!CG31</f>
        <v>2.2471809797601935E-2</v>
      </c>
      <c r="O96" s="78">
        <f>+Calculos!DG31</f>
        <v>24.878556557945871</v>
      </c>
      <c r="P96" s="78">
        <f>+Calculos!DM31</f>
        <v>7.7718323029767777</v>
      </c>
      <c r="Q96" s="78">
        <f>+Calculos!DS31</f>
        <v>2.2400000000000002</v>
      </c>
      <c r="R96" s="78">
        <f>+Calculos!DW31</f>
        <v>28.318063137906481</v>
      </c>
      <c r="S96" s="127">
        <f>+Calculos!EG31</f>
        <v>0.3235867446393762</v>
      </c>
      <c r="T96" s="78">
        <f>+Calculos!EM31</f>
        <v>0.27581295988606691</v>
      </c>
      <c r="U96" s="78">
        <v>93.632842142231496</v>
      </c>
    </row>
    <row r="97" spans="1:21">
      <c r="A97" s="118">
        <v>2016</v>
      </c>
      <c r="B97" s="118" t="s">
        <v>235</v>
      </c>
      <c r="C97" s="72" t="s">
        <v>85</v>
      </c>
      <c r="D97" s="92">
        <f>+Calculos!G32</f>
        <v>1257.871858950376</v>
      </c>
      <c r="E97" s="92">
        <f>+Calculos!K32</f>
        <v>61.156543904006291</v>
      </c>
      <c r="F97" s="85">
        <f>+Calculos!S32</f>
        <v>4.6283678819829408</v>
      </c>
      <c r="G97" s="78">
        <f>+Calculos!W32</f>
        <v>34.4</v>
      </c>
      <c r="H97" s="78">
        <f>+Calculos!AG32</f>
        <v>3.2981086356599585</v>
      </c>
      <c r="I97" s="78">
        <f>+Calculos!AQ32</f>
        <v>0.79020915058245322</v>
      </c>
      <c r="J97" s="78">
        <f>+Calculos!BA32</f>
        <v>76.339848297340566</v>
      </c>
      <c r="K97" s="78">
        <f>+Calculos!BM32</f>
        <v>3.0761713361959786</v>
      </c>
      <c r="L97" s="78">
        <f>+Calculos!BQ32</f>
        <v>25.964014947709178</v>
      </c>
      <c r="M97" s="78">
        <f>+Calculos!BU32</f>
        <v>3.132614846951868</v>
      </c>
      <c r="N97" s="78">
        <f>+Calculos!CG32</f>
        <v>4.4971391093923153E-2</v>
      </c>
      <c r="O97" s="78">
        <f>+Calculos!DG32</f>
        <v>21.307227181111433</v>
      </c>
      <c r="P97" s="78">
        <f>+Calculos!DM32</f>
        <v>4.1400778210116735</v>
      </c>
      <c r="Q97" s="78">
        <f>+Calculos!DS32</f>
        <v>0.14587892049598833</v>
      </c>
      <c r="R97" s="78">
        <f>+Calculos!DW32</f>
        <v>32.384982121573294</v>
      </c>
      <c r="S97" s="127">
        <f>+Calculos!EG32</f>
        <v>0.12950354609929077</v>
      </c>
      <c r="T97" s="78">
        <f>+Calculos!EM32</f>
        <v>0.13602502979737782</v>
      </c>
      <c r="U97" s="78">
        <v>94.648746891142096</v>
      </c>
    </row>
    <row r="98" spans="1:21">
      <c r="A98" s="118">
        <v>2016</v>
      </c>
      <c r="B98" s="118" t="s">
        <v>236</v>
      </c>
      <c r="C98" s="72" t="s">
        <v>86</v>
      </c>
      <c r="D98" s="92">
        <f>+Calculos!G33</f>
        <v>626.06190166517752</v>
      </c>
      <c r="E98" s="92">
        <f>+Calculos!K33</f>
        <v>43.494991543900881</v>
      </c>
      <c r="F98" s="85">
        <f>+Calculos!S33</f>
        <v>1.2516544329180108</v>
      </c>
      <c r="G98" s="78">
        <f>+Calculos!W33</f>
        <v>33.333333333333336</v>
      </c>
      <c r="H98" s="78">
        <f>+Calculos!AG33</f>
        <v>10.621017118580532</v>
      </c>
      <c r="I98" s="78">
        <f>+Calculos!AQ33</f>
        <v>0.23468520617212701</v>
      </c>
      <c r="J98" s="78">
        <f>+Calculos!BA33</f>
        <v>114.44815220994062</v>
      </c>
      <c r="K98" s="78">
        <f>+Calculos!BM33</f>
        <v>2.8162224740655244</v>
      </c>
      <c r="L98" s="78">
        <f>+Calculos!BQ33</f>
        <v>35.985064946392811</v>
      </c>
      <c r="M98" s="78">
        <f>+Calculos!BU33</f>
        <v>3.4420496905245295</v>
      </c>
      <c r="N98" s="78">
        <f>+Calculos!CG33</f>
        <v>8.6785625155977042E-2</v>
      </c>
      <c r="O98" s="78">
        <f>+Calculos!DG33</f>
        <v>1.9271948608137044</v>
      </c>
      <c r="P98" s="78">
        <f>+Calculos!DM33</f>
        <v>10.185967878275571</v>
      </c>
      <c r="Q98" s="78">
        <f>+Calculos!DS33</f>
        <v>5.5636896046852122</v>
      </c>
      <c r="R98" s="78">
        <f>+Calculos!DW33</f>
        <v>37.795918367346935</v>
      </c>
      <c r="S98" s="127">
        <f>+Calculos!EG33</f>
        <v>0.16731517509727625</v>
      </c>
      <c r="T98" s="78">
        <f>+Calculos!EM33</f>
        <v>0.19501133786848074</v>
      </c>
      <c r="U98" s="78">
        <v>94.208884799944997</v>
      </c>
    </row>
    <row r="99" spans="1:21">
      <c r="A99" s="118">
        <v>2016</v>
      </c>
      <c r="B99" s="118" t="s">
        <v>237</v>
      </c>
      <c r="C99" s="72" t="s">
        <v>87</v>
      </c>
      <c r="D99" s="92">
        <f>+Calculos!G34</f>
        <v>565.92487290457484</v>
      </c>
      <c r="E99" s="92">
        <f>+Calculos!K34</f>
        <v>39.35712405825312</v>
      </c>
      <c r="F99" s="85">
        <f>+Calculos!S34</f>
        <v>2.9949690236940327</v>
      </c>
      <c r="G99" s="78">
        <f>+Calculos!W34</f>
        <v>24.213836477987421</v>
      </c>
      <c r="H99" s="78">
        <f>+Calculos!AG34</f>
        <v>0.8344495926568436</v>
      </c>
      <c r="I99" s="78">
        <f>+Calculos!AQ34</f>
        <v>0.82019898574193417</v>
      </c>
      <c r="J99" s="78">
        <f>+Calculos!BA34</f>
        <v>195.90328501872503</v>
      </c>
      <c r="K99" s="78">
        <f>+Calculos!BM34</f>
        <v>4.0264313845513131</v>
      </c>
      <c r="L99" s="78">
        <f>+Calculos!BQ34</f>
        <v>24.009461218991166</v>
      </c>
      <c r="M99" s="78">
        <f>+Calculos!BU34</f>
        <v>3.5417683475219892</v>
      </c>
      <c r="N99" s="78">
        <f>+Calculos!CG34</f>
        <v>3.3881541115583669E-2</v>
      </c>
      <c r="O99" s="78">
        <f>+Calculos!DG34</f>
        <v>3.2076289553532726</v>
      </c>
      <c r="P99" s="78">
        <f>+Calculos!DM34</f>
        <v>7.5780505577041648</v>
      </c>
      <c r="Q99" s="78">
        <f>+Calculos!DS34</f>
        <v>30.58058058058058</v>
      </c>
      <c r="R99" s="78">
        <f>+Calculos!DW34</f>
        <v>33.793778954334876</v>
      </c>
      <c r="S99" s="127">
        <f>+Calculos!EG34</f>
        <v>0.13770817797663434</v>
      </c>
      <c r="T99" s="78">
        <f>+Calculos!EM34</f>
        <v>0.14665784248841826</v>
      </c>
      <c r="U99" s="78">
        <v>94.805630818750402</v>
      </c>
    </row>
    <row r="100" spans="1:21">
      <c r="A100" s="118">
        <v>2016</v>
      </c>
      <c r="B100" s="118" t="s">
        <v>238</v>
      </c>
      <c r="C100" s="72" t="s">
        <v>88</v>
      </c>
      <c r="D100" s="92">
        <f>+Calculos!G35</f>
        <v>1644.026397306804</v>
      </c>
      <c r="E100" s="92">
        <f>+Calculos!K35</f>
        <v>71.78721758974676</v>
      </c>
      <c r="F100" s="85">
        <f>+Calculos!S35</f>
        <v>1.2743293063268657</v>
      </c>
      <c r="G100" s="78">
        <f>+Calculos!W35</f>
        <v>18.181818181818183</v>
      </c>
      <c r="H100" s="78">
        <f>+Calculos!AG35</f>
        <v>0</v>
      </c>
      <c r="I100" s="78">
        <f>+Calculos!AQ35</f>
        <v>1.0383423977478166</v>
      </c>
      <c r="J100" s="78">
        <f>+Calculos!BA35</f>
        <v>165.99319149450321</v>
      </c>
      <c r="K100" s="78">
        <f>+Calculos!BM35</f>
        <v>2.9734350480960194</v>
      </c>
      <c r="L100" s="78">
        <f>+Calculos!BQ35</f>
        <v>33.132561964498507</v>
      </c>
      <c r="M100" s="78">
        <f>+Calculos!BU35</f>
        <v>2.643053376085351</v>
      </c>
      <c r="N100" s="78">
        <f>+Calculos!CG35</f>
        <v>1.0644034164437925E-2</v>
      </c>
      <c r="O100" s="78">
        <f>+Calculos!DG35</f>
        <v>12.231030577576444</v>
      </c>
      <c r="P100" s="78">
        <f>+Calculos!DM35</f>
        <v>6.5663870407868092</v>
      </c>
      <c r="Q100" s="78">
        <f>+Calculos!DS35</f>
        <v>30.76923076923077</v>
      </c>
      <c r="R100" s="78">
        <f>+Calculos!DW35</f>
        <v>23.985248924400736</v>
      </c>
      <c r="S100" s="127">
        <f>+Calculos!EG35</f>
        <v>0.15222562011552837</v>
      </c>
      <c r="T100" s="78">
        <f>+Calculos!EM35</f>
        <v>0.27535341118623236</v>
      </c>
      <c r="U100" s="78">
        <v>90.736252661051196</v>
      </c>
    </row>
    <row r="101" spans="1:21">
      <c r="A101" s="118">
        <v>2016</v>
      </c>
      <c r="B101" s="118" t="s">
        <v>239</v>
      </c>
      <c r="C101" s="72" t="s">
        <v>89</v>
      </c>
      <c r="D101" s="92">
        <f>+Calculos!G36</f>
        <v>1023.6868601917469</v>
      </c>
      <c r="E101" s="92">
        <f>+Calculos!K36</f>
        <v>91.049376743222808</v>
      </c>
      <c r="F101" s="85">
        <f>+Calculos!S36</f>
        <v>7.4869870771430609</v>
      </c>
      <c r="G101" s="78">
        <f>+Calculos!W36</f>
        <v>32.571428571428569</v>
      </c>
      <c r="H101" s="78">
        <f>+Calculos!AG36</f>
        <v>10.908640138837237</v>
      </c>
      <c r="I101" s="78">
        <f>+Calculos!AQ36</f>
        <v>28.742416491066155</v>
      </c>
      <c r="J101" s="78">
        <f>+Calculos!BA36</f>
        <v>71.507071491018877</v>
      </c>
      <c r="K101" s="78">
        <f>+Calculos!BM36</f>
        <v>6.2180062166103376</v>
      </c>
      <c r="L101" s="78">
        <f>+Calculos!BQ36</f>
        <v>46.825393753657444</v>
      </c>
      <c r="M101" s="78">
        <f>+Calculos!BU36</f>
        <v>3.1724521513318047</v>
      </c>
      <c r="N101" s="78">
        <f>+Calculos!CG36</f>
        <v>5.4915086153464736E-2</v>
      </c>
      <c r="O101" s="78">
        <f>+Calculos!DG36</f>
        <v>26.900149031296571</v>
      </c>
      <c r="P101" s="78">
        <f>+Calculos!DM36</f>
        <v>5.3585926928281458</v>
      </c>
      <c r="Q101" s="78">
        <f>+Calculos!DS36</f>
        <v>17.269736842105264</v>
      </c>
      <c r="R101" s="78">
        <f>+Calculos!DW36</f>
        <v>25.475533249686325</v>
      </c>
      <c r="S101" s="127">
        <f>+Calculos!EG36</f>
        <v>0.18018018018018017</v>
      </c>
      <c r="T101" s="78">
        <f>+Calculos!EM36</f>
        <v>0.27603513174404015</v>
      </c>
      <c r="U101" s="78">
        <v>92.186051659495604</v>
      </c>
    </row>
    <row r="104" spans="1:21">
      <c r="C104" s="118" t="s">
        <v>353</v>
      </c>
      <c r="D104" s="157">
        <f>+AVERAGE(D4:D35)</f>
        <v>1468.9907975196838</v>
      </c>
      <c r="E104" s="157">
        <f t="shared" ref="E104:U104" si="0">+AVERAGE(E4:E35)</f>
        <v>80.289270758628845</v>
      </c>
      <c r="F104" s="157">
        <f t="shared" si="0"/>
        <v>3.945583414286375</v>
      </c>
      <c r="G104" s="157">
        <f t="shared" si="0"/>
        <v>15.497025527060032</v>
      </c>
      <c r="H104" s="157">
        <f t="shared" si="0"/>
        <v>8.1652199878590181</v>
      </c>
      <c r="I104" s="157">
        <f t="shared" si="0"/>
        <v>14.047635242823631</v>
      </c>
      <c r="J104" s="157">
        <f t="shared" si="0"/>
        <v>116.34091198444366</v>
      </c>
      <c r="K104" s="157">
        <f t="shared" si="0"/>
        <v>3.9665927365422249</v>
      </c>
      <c r="L104" s="157">
        <f t="shared" si="0"/>
        <v>37.62620347738266</v>
      </c>
      <c r="M104" s="157">
        <f t="shared" si="0"/>
        <v>12.947140648961067</v>
      </c>
      <c r="N104" s="157">
        <f t="shared" si="0"/>
        <v>0.21745914482744411</v>
      </c>
      <c r="O104" s="157">
        <f t="shared" si="0"/>
        <v>61.010579245431082</v>
      </c>
      <c r="P104" s="157">
        <f t="shared" si="0"/>
        <v>14.326342664659023</v>
      </c>
      <c r="Q104" s="157">
        <f t="shared" si="0"/>
        <v>36.909632235765457</v>
      </c>
      <c r="R104" s="157">
        <f t="shared" si="0"/>
        <v>44.09292664066438</v>
      </c>
      <c r="S104" s="157">
        <f t="shared" si="0"/>
        <v>0.23627529509605899</v>
      </c>
      <c r="T104" s="157">
        <f t="shared" si="0"/>
        <v>0.20553865079437533</v>
      </c>
      <c r="U104" s="157">
        <f t="shared" si="0"/>
        <v>92.09375</v>
      </c>
    </row>
    <row r="105" spans="1:21">
      <c r="C105" s="118" t="s">
        <v>409</v>
      </c>
      <c r="D105" s="157">
        <f>+_xlfn.STDEV.P(D4:D35)</f>
        <v>696.19922880700676</v>
      </c>
      <c r="E105" s="157">
        <f t="shared" ref="E105:U105" si="1">+_xlfn.STDEV.P(E4:E35)</f>
        <v>35.149574476934426</v>
      </c>
      <c r="F105" s="157">
        <f t="shared" si="1"/>
        <v>2.5371512311599553</v>
      </c>
      <c r="G105" s="157">
        <f t="shared" si="1"/>
        <v>8.1986741827781877</v>
      </c>
      <c r="H105" s="157">
        <f t="shared" si="1"/>
        <v>9.2255518399187544</v>
      </c>
      <c r="I105" s="157">
        <f t="shared" si="1"/>
        <v>11.091112467923836</v>
      </c>
      <c r="J105" s="157">
        <f t="shared" si="1"/>
        <v>152.81513936622471</v>
      </c>
      <c r="K105" s="157">
        <f t="shared" si="1"/>
        <v>1.5878295699904168</v>
      </c>
      <c r="L105" s="157">
        <f t="shared" si="1"/>
        <v>12.475835203274153</v>
      </c>
      <c r="M105" s="157">
        <f t="shared" si="1"/>
        <v>5.5586302882335383</v>
      </c>
      <c r="N105" s="157">
        <f t="shared" si="1"/>
        <v>0.26956443710964978</v>
      </c>
      <c r="O105" s="157">
        <f t="shared" si="1"/>
        <v>31.275949426799375</v>
      </c>
      <c r="P105" s="157">
        <f t="shared" si="1"/>
        <v>14.517990973537357</v>
      </c>
      <c r="Q105" s="157">
        <f t="shared" si="1"/>
        <v>32.90400240505658</v>
      </c>
      <c r="R105" s="157">
        <f t="shared" si="1"/>
        <v>11.103554961259068</v>
      </c>
      <c r="S105" s="157">
        <f t="shared" si="1"/>
        <v>9.389419938851741E-2</v>
      </c>
      <c r="T105" s="157">
        <f t="shared" si="1"/>
        <v>0.10497555149754668</v>
      </c>
      <c r="U105" s="157">
        <f t="shared" si="1"/>
        <v>2.2069409658154933</v>
      </c>
    </row>
    <row r="106" spans="1:21">
      <c r="C106" s="118" t="s">
        <v>410</v>
      </c>
      <c r="D106" s="157">
        <f>+D104-D105</f>
        <v>772.79156871267708</v>
      </c>
      <c r="E106" s="157">
        <f t="shared" ref="E106:U106" si="2">+E104-E105</f>
        <v>45.13969628169442</v>
      </c>
      <c r="F106" s="157">
        <f t="shared" si="2"/>
        <v>1.4084321831264197</v>
      </c>
      <c r="G106" s="157">
        <f t="shared" si="2"/>
        <v>7.2983513442818442</v>
      </c>
      <c r="H106" s="157">
        <f t="shared" si="2"/>
        <v>-1.0603318520597362</v>
      </c>
      <c r="I106" s="157">
        <f t="shared" si="2"/>
        <v>2.9565227748997955</v>
      </c>
      <c r="J106" s="157">
        <f t="shared" si="2"/>
        <v>-36.474227381781049</v>
      </c>
      <c r="K106" s="157">
        <f t="shared" si="2"/>
        <v>2.3787631665518081</v>
      </c>
      <c r="L106" s="157">
        <f t="shared" si="2"/>
        <v>25.150368274108509</v>
      </c>
      <c r="M106" s="157">
        <f t="shared" si="2"/>
        <v>7.3885103607275289</v>
      </c>
      <c r="N106" s="157">
        <f t="shared" si="2"/>
        <v>-5.2105292282205673E-2</v>
      </c>
      <c r="O106" s="157">
        <f t="shared" si="2"/>
        <v>29.734629818631706</v>
      </c>
      <c r="P106" s="157">
        <f t="shared" si="2"/>
        <v>-0.1916483088783334</v>
      </c>
      <c r="Q106" s="157">
        <f t="shared" si="2"/>
        <v>4.0056298307088767</v>
      </c>
      <c r="R106" s="157">
        <f t="shared" si="2"/>
        <v>32.989371679405309</v>
      </c>
      <c r="S106" s="157">
        <f t="shared" si="2"/>
        <v>0.14238109570754159</v>
      </c>
      <c r="T106" s="157">
        <f t="shared" si="2"/>
        <v>0.10056309929682865</v>
      </c>
      <c r="U106" s="157">
        <f t="shared" si="2"/>
        <v>89.886809034184509</v>
      </c>
    </row>
    <row r="107" spans="1:21">
      <c r="C107" s="118" t="s">
        <v>411</v>
      </c>
      <c r="D107" s="157">
        <f>+D104+D105</f>
        <v>2165.1900263266907</v>
      </c>
      <c r="E107" s="157">
        <f t="shared" ref="E107:U107" si="3">+E104+E105</f>
        <v>115.43884523556326</v>
      </c>
      <c r="F107" s="157">
        <f t="shared" si="3"/>
        <v>6.4827346454463299</v>
      </c>
      <c r="G107" s="157">
        <f t="shared" si="3"/>
        <v>23.69569970983822</v>
      </c>
      <c r="H107" s="157">
        <f t="shared" si="3"/>
        <v>17.390771827777773</v>
      </c>
      <c r="I107" s="157">
        <f t="shared" si="3"/>
        <v>25.138747710747467</v>
      </c>
      <c r="J107" s="157">
        <f t="shared" si="3"/>
        <v>269.15605135066835</v>
      </c>
      <c r="K107" s="157">
        <f t="shared" si="3"/>
        <v>5.5544223065326417</v>
      </c>
      <c r="L107" s="157">
        <f t="shared" si="3"/>
        <v>50.102038680656811</v>
      </c>
      <c r="M107" s="157">
        <f t="shared" si="3"/>
        <v>18.505770937194605</v>
      </c>
      <c r="N107" s="157">
        <f t="shared" si="3"/>
        <v>0.48702358193709389</v>
      </c>
      <c r="O107" s="157">
        <f t="shared" si="3"/>
        <v>92.28652867223046</v>
      </c>
      <c r="P107" s="157">
        <f t="shared" si="3"/>
        <v>28.844333638196382</v>
      </c>
      <c r="Q107" s="157">
        <f t="shared" si="3"/>
        <v>69.813634640822045</v>
      </c>
      <c r="R107" s="157">
        <f t="shared" si="3"/>
        <v>55.196481601923452</v>
      </c>
      <c r="S107" s="157">
        <f t="shared" si="3"/>
        <v>0.33016949448457639</v>
      </c>
      <c r="T107" s="157">
        <f t="shared" si="3"/>
        <v>0.310514202291922</v>
      </c>
      <c r="U107" s="157">
        <f t="shared" si="3"/>
        <v>94.300690965815491</v>
      </c>
    </row>
    <row r="109" spans="1:21" ht="15" customHeight="1">
      <c r="A109" s="258" t="s">
        <v>408</v>
      </c>
      <c r="B109" s="258"/>
      <c r="C109" s="118">
        <v>2015</v>
      </c>
      <c r="D109" s="118">
        <f>+IF(AND(AVERAGE(D37:D68)&gt;=D106,AVERAGE(D37:D68)&lt;=D107),0,1)</f>
        <v>0</v>
      </c>
      <c r="E109" s="118">
        <f t="shared" ref="E109:U109" si="4">+IF(AND(AVERAGE(E37:E68)&gt;=E106,AVERAGE(E37:E68)&lt;=E107),0,1)</f>
        <v>0</v>
      </c>
      <c r="F109" s="118">
        <f t="shared" si="4"/>
        <v>0</v>
      </c>
      <c r="G109" s="118">
        <f t="shared" si="4"/>
        <v>1</v>
      </c>
      <c r="H109" s="118">
        <f t="shared" si="4"/>
        <v>0</v>
      </c>
      <c r="I109" s="118">
        <f t="shared" si="4"/>
        <v>0</v>
      </c>
      <c r="J109" s="118">
        <f t="shared" si="4"/>
        <v>0</v>
      </c>
      <c r="K109" s="118">
        <f t="shared" si="4"/>
        <v>0</v>
      </c>
      <c r="L109" s="118">
        <f t="shared" si="4"/>
        <v>0</v>
      </c>
      <c r="M109" s="118">
        <f t="shared" si="4"/>
        <v>1</v>
      </c>
      <c r="N109" s="118">
        <f t="shared" si="4"/>
        <v>0</v>
      </c>
      <c r="O109" s="118">
        <f t="shared" si="4"/>
        <v>1</v>
      </c>
      <c r="P109" s="118">
        <f t="shared" si="4"/>
        <v>0</v>
      </c>
      <c r="Q109" s="118">
        <f t="shared" si="4"/>
        <v>1</v>
      </c>
      <c r="R109" s="118">
        <f t="shared" si="4"/>
        <v>0</v>
      </c>
      <c r="S109" s="118">
        <f t="shared" si="4"/>
        <v>0</v>
      </c>
      <c r="T109" s="118">
        <f t="shared" si="4"/>
        <v>0</v>
      </c>
      <c r="U109" s="118">
        <f t="shared" si="4"/>
        <v>0</v>
      </c>
    </row>
    <row r="110" spans="1:21">
      <c r="A110" s="258"/>
      <c r="B110" s="258"/>
      <c r="C110" s="118">
        <v>2016</v>
      </c>
      <c r="D110" s="118">
        <f>+IF(AND(AVERAGE(D70:D101)&gt;=D106,AVERAGE(D70:D101)&lt;=D107),0,1)</f>
        <v>0</v>
      </c>
      <c r="E110" s="118">
        <f t="shared" ref="E110:U110" si="5">+IF(AND(AVERAGE(E70:E101)&gt;=E106,AVERAGE(E70:E101)&lt;=E107),0,1)</f>
        <v>0</v>
      </c>
      <c r="F110" s="118">
        <f t="shared" si="5"/>
        <v>0</v>
      </c>
      <c r="G110" s="118">
        <f t="shared" si="5"/>
        <v>1</v>
      </c>
      <c r="H110" s="118">
        <f t="shared" si="5"/>
        <v>0</v>
      </c>
      <c r="I110" s="118">
        <f t="shared" si="5"/>
        <v>0</v>
      </c>
      <c r="J110" s="118">
        <f t="shared" si="5"/>
        <v>0</v>
      </c>
      <c r="K110" s="118">
        <f t="shared" si="5"/>
        <v>0</v>
      </c>
      <c r="L110" s="118">
        <f t="shared" si="5"/>
        <v>0</v>
      </c>
      <c r="M110" s="118">
        <f t="shared" si="5"/>
        <v>1</v>
      </c>
      <c r="N110" s="118">
        <f t="shared" si="5"/>
        <v>0</v>
      </c>
      <c r="O110" s="118">
        <f t="shared" si="5"/>
        <v>1</v>
      </c>
      <c r="P110" s="118">
        <f t="shared" si="5"/>
        <v>0</v>
      </c>
      <c r="Q110" s="118">
        <f t="shared" si="5"/>
        <v>0</v>
      </c>
      <c r="R110" s="118">
        <f t="shared" si="5"/>
        <v>1</v>
      </c>
      <c r="S110" s="118">
        <f t="shared" si="5"/>
        <v>0</v>
      </c>
      <c r="T110" s="118">
        <f t="shared" si="5"/>
        <v>0</v>
      </c>
      <c r="U110" s="118">
        <f t="shared" si="5"/>
        <v>0</v>
      </c>
    </row>
  </sheetData>
  <autoFilter ref="A2:U101"/>
  <mergeCells count="4">
    <mergeCell ref="C2:C3"/>
    <mergeCell ref="B2:B3"/>
    <mergeCell ref="A2:A3"/>
    <mergeCell ref="A109:B110"/>
  </mergeCells>
  <pageMargins left="0.75" right="0.75" top="1" bottom="1" header="0.5" footer="0.5"/>
  <pageSetup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74"/>
  <sheetViews>
    <sheetView workbookViewId="0">
      <selection activeCell="G3" sqref="G3"/>
    </sheetView>
  </sheetViews>
  <sheetFormatPr baseColWidth="10" defaultRowHeight="15"/>
  <sheetData>
    <row r="1" spans="1:21">
      <c r="A1" t="s">
        <v>372</v>
      </c>
      <c r="B1" t="s">
        <v>201</v>
      </c>
      <c r="C1" t="s">
        <v>202</v>
      </c>
      <c r="D1" t="s">
        <v>383</v>
      </c>
      <c r="E1" t="s">
        <v>373</v>
      </c>
      <c r="F1" t="s">
        <v>374</v>
      </c>
      <c r="G1" t="s">
        <v>375</v>
      </c>
      <c r="H1" t="s">
        <v>389</v>
      </c>
      <c r="I1" t="s">
        <v>376</v>
      </c>
      <c r="J1" t="s">
        <v>377</v>
      </c>
      <c r="K1" t="s">
        <v>382</v>
      </c>
      <c r="L1" t="s">
        <v>378</v>
      </c>
      <c r="M1" t="s">
        <v>379</v>
      </c>
      <c r="N1" t="s">
        <v>387</v>
      </c>
      <c r="O1" t="s">
        <v>386</v>
      </c>
      <c r="P1" t="s">
        <v>384</v>
      </c>
      <c r="Q1" t="s">
        <v>385</v>
      </c>
      <c r="R1" t="s">
        <v>388</v>
      </c>
      <c r="S1" t="s">
        <v>380</v>
      </c>
      <c r="T1" t="s">
        <v>381</v>
      </c>
      <c r="U1" t="s">
        <v>173</v>
      </c>
    </row>
    <row r="2" spans="1:21">
      <c r="A2">
        <v>2015</v>
      </c>
      <c r="B2" t="s">
        <v>207</v>
      </c>
      <c r="C2" t="s">
        <v>55</v>
      </c>
      <c r="D2">
        <v>1522.389606087102</v>
      </c>
      <c r="E2">
        <v>57.629890451246766</v>
      </c>
      <c r="F2">
        <v>2.0469633220388195</v>
      </c>
      <c r="G2">
        <v>50</v>
      </c>
      <c r="H2">
        <v>4.6542897036768895</v>
      </c>
      <c r="I2">
        <v>18.816316691049149</v>
      </c>
      <c r="J2">
        <v>35.034564550279796</v>
      </c>
      <c r="K2">
        <v>3.2279037001381385</v>
      </c>
      <c r="L2">
        <v>37.475174665018386</v>
      </c>
      <c r="M2">
        <v>6.0621606075765042</v>
      </c>
      <c r="N2">
        <v>5.8926072894923964E-2</v>
      </c>
      <c r="O2">
        <v>31.030818278427205</v>
      </c>
      <c r="P2">
        <v>9.0219863532979527</v>
      </c>
      <c r="Q2">
        <v>30.894308943089431</v>
      </c>
      <c r="R2">
        <v>70.955165692007796</v>
      </c>
      <c r="S2">
        <v>0.29662162162162165</v>
      </c>
      <c r="T2">
        <v>0.28525016244314488</v>
      </c>
      <c r="U2">
        <v>92.850223181439105</v>
      </c>
    </row>
    <row r="3" spans="1:21">
      <c r="A3">
        <v>2015</v>
      </c>
      <c r="B3" t="s">
        <v>208</v>
      </c>
      <c r="C3" t="s">
        <v>57</v>
      </c>
      <c r="D3">
        <v>3125.0724596646537</v>
      </c>
      <c r="E3">
        <v>83.456055973408709</v>
      </c>
      <c r="F3">
        <v>2.0390659400134763</v>
      </c>
      <c r="G3">
        <v>42.622950819672134</v>
      </c>
      <c r="H3">
        <v>2.4887679200611474</v>
      </c>
      <c r="I3">
        <v>10.107941159781092</v>
      </c>
      <c r="J3">
        <v>17.448578543829608</v>
      </c>
      <c r="K3">
        <v>2.8546923160188671</v>
      </c>
      <c r="L3">
        <v>42.150405931421439</v>
      </c>
      <c r="M3">
        <v>6.6123995483294165</v>
      </c>
      <c r="N3">
        <v>7.2202748080351181E-2</v>
      </c>
      <c r="O3">
        <v>5.1135565441348634</v>
      </c>
      <c r="P3">
        <v>9.0135489349134268</v>
      </c>
      <c r="Q3">
        <v>30.355594102341716</v>
      </c>
      <c r="R3">
        <v>26.287312298619977</v>
      </c>
      <c r="S3">
        <v>0.10186871753356271</v>
      </c>
      <c r="T3">
        <v>9.1798893549759869E-2</v>
      </c>
      <c r="U3">
        <v>90.332167951675302</v>
      </c>
    </row>
    <row r="4" spans="1:21">
      <c r="A4">
        <v>2015</v>
      </c>
      <c r="B4" t="s">
        <v>209</v>
      </c>
      <c r="C4" t="s">
        <v>58</v>
      </c>
      <c r="D4">
        <v>2986.4894246616041</v>
      </c>
      <c r="E4">
        <v>137.240058961676</v>
      </c>
      <c r="F4">
        <v>7.8268666861132816</v>
      </c>
      <c r="G4">
        <v>30.952380952380953</v>
      </c>
      <c r="H4">
        <v>5.0607744792372698</v>
      </c>
      <c r="I4">
        <v>44.937010456477978</v>
      </c>
      <c r="J4">
        <v>31.712304676493471</v>
      </c>
      <c r="K4">
        <v>5.1279471391776665</v>
      </c>
      <c r="L4">
        <v>65.178907058495085</v>
      </c>
      <c r="M4">
        <v>7.0171908220325978</v>
      </c>
      <c r="N4">
        <v>3.2375905226193998E-2</v>
      </c>
      <c r="O4" s="158">
        <f>+$O$35</f>
        <v>20.351944335985316</v>
      </c>
      <c r="P4">
        <v>10.036147140123326</v>
      </c>
      <c r="Q4">
        <v>85.91549295774648</v>
      </c>
      <c r="R4">
        <v>70.005032712632115</v>
      </c>
      <c r="S4">
        <v>0.32225063938618925</v>
      </c>
      <c r="T4">
        <v>0.25364871665827882</v>
      </c>
      <c r="U4">
        <v>88.353634577603103</v>
      </c>
    </row>
    <row r="5" spans="1:21">
      <c r="A5">
        <v>2015</v>
      </c>
      <c r="B5" t="s">
        <v>210</v>
      </c>
      <c r="C5" t="s">
        <v>59</v>
      </c>
      <c r="D5">
        <v>219.31777342512336</v>
      </c>
      <c r="E5">
        <v>82.537744409862839</v>
      </c>
      <c r="F5">
        <v>7.716943583035957</v>
      </c>
      <c r="G5">
        <v>31.683168316831683</v>
      </c>
      <c r="H5">
        <v>19.88781234064253</v>
      </c>
      <c r="I5">
        <v>19.236439076553399</v>
      </c>
      <c r="J5">
        <v>205.11412364185429</v>
      </c>
      <c r="K5">
        <v>12.078694303882367</v>
      </c>
      <c r="L5">
        <v>70.347210343907491</v>
      </c>
      <c r="M5">
        <v>15.322047403998928</v>
      </c>
      <c r="N5" s="158">
        <f>+$N$35</f>
        <v>6.1457648215884716E-2</v>
      </c>
      <c r="O5">
        <v>2.8695181375203034</v>
      </c>
      <c r="P5">
        <v>98.734177215189874</v>
      </c>
      <c r="Q5">
        <v>84.426229508196727</v>
      </c>
      <c r="R5">
        <v>43.341708542713569</v>
      </c>
      <c r="S5">
        <v>0.15317286652078774</v>
      </c>
      <c r="T5">
        <v>0.17587939698492464</v>
      </c>
      <c r="U5">
        <v>89.213831549724603</v>
      </c>
    </row>
    <row r="6" spans="1:21">
      <c r="A6">
        <v>2015</v>
      </c>
      <c r="B6" t="s">
        <v>211</v>
      </c>
      <c r="C6" t="s">
        <v>60</v>
      </c>
      <c r="D6">
        <v>1707.4140641123863</v>
      </c>
      <c r="E6">
        <v>79.471046185564106</v>
      </c>
      <c r="F6">
        <v>4.7853533187006345</v>
      </c>
      <c r="G6">
        <v>42.386831275720162</v>
      </c>
      <c r="H6">
        <v>5.305092889173606</v>
      </c>
      <c r="I6">
        <v>16.201839093315005</v>
      </c>
      <c r="J6">
        <v>44.811415720118084</v>
      </c>
      <c r="K6">
        <v>2.7686687058196529</v>
      </c>
      <c r="L6">
        <v>32.369497091496434</v>
      </c>
      <c r="M6">
        <v>0.20508657080145579</v>
      </c>
      <c r="N6">
        <v>3.9228789580696991E-2</v>
      </c>
      <c r="O6">
        <v>17.833333333333332</v>
      </c>
      <c r="P6">
        <v>7.4585327841478346</v>
      </c>
      <c r="Q6">
        <v>19.268635724331926</v>
      </c>
      <c r="R6">
        <v>41.625534715366896</v>
      </c>
      <c r="S6">
        <v>0.11439588688946016</v>
      </c>
      <c r="T6">
        <v>0.117143797301744</v>
      </c>
      <c r="U6">
        <v>89.656790018792506</v>
      </c>
    </row>
    <row r="7" spans="1:21">
      <c r="A7">
        <v>2015</v>
      </c>
      <c r="B7" t="s">
        <v>212</v>
      </c>
      <c r="C7" t="s">
        <v>61</v>
      </c>
      <c r="D7">
        <v>1355.3089354001897</v>
      </c>
      <c r="E7">
        <v>164.13922038314874</v>
      </c>
      <c r="F7">
        <v>5.7666735524499559</v>
      </c>
      <c r="G7">
        <v>25.454545454545453</v>
      </c>
      <c r="H7">
        <v>4.4624325446243249</v>
      </c>
      <c r="I7" s="158">
        <f>+$I$35</f>
        <v>12.119419020463134</v>
      </c>
      <c r="J7">
        <v>89.313114775749327</v>
      </c>
      <c r="K7">
        <v>5.4853724035499587</v>
      </c>
      <c r="L7">
        <v>47.258593015199644</v>
      </c>
      <c r="M7">
        <v>9.1422873392499309</v>
      </c>
      <c r="N7">
        <v>4.3117519042437429E-2</v>
      </c>
      <c r="O7">
        <v>0.93131548311990686</v>
      </c>
      <c r="P7">
        <v>24.966004895295079</v>
      </c>
      <c r="Q7">
        <v>1.0344827586206897</v>
      </c>
      <c r="R7">
        <v>62.658562367864697</v>
      </c>
      <c r="S7">
        <v>0.13118461973423806</v>
      </c>
      <c r="T7">
        <v>0.1226215644820296</v>
      </c>
      <c r="U7">
        <v>90.286393816271897</v>
      </c>
    </row>
    <row r="8" spans="1:21">
      <c r="A8">
        <v>2015</v>
      </c>
      <c r="B8" t="s">
        <v>213</v>
      </c>
      <c r="C8" t="s">
        <v>62</v>
      </c>
      <c r="D8">
        <v>446.11354949113877</v>
      </c>
      <c r="E8">
        <v>71.820078306443605</v>
      </c>
      <c r="F8">
        <v>10.565745748169421</v>
      </c>
      <c r="G8">
        <v>34.29256594724221</v>
      </c>
      <c r="H8" s="158">
        <f>+H35</f>
        <v>5.7933246135007579</v>
      </c>
      <c r="I8">
        <v>17.159696561808001</v>
      </c>
      <c r="J8">
        <v>124.86089318457148</v>
      </c>
      <c r="K8">
        <v>3.7597087972500676</v>
      </c>
      <c r="L8">
        <v>31.735798360377498</v>
      </c>
      <c r="M8">
        <v>5.1286284106077842</v>
      </c>
      <c r="N8">
        <v>0.10756627602685175</v>
      </c>
      <c r="O8">
        <v>12.113289760348584</v>
      </c>
      <c r="P8">
        <v>22.928075940124131</v>
      </c>
      <c r="Q8">
        <v>72.060857538035961</v>
      </c>
      <c r="R8">
        <v>50.26380583890257</v>
      </c>
      <c r="S8">
        <v>0.38572607260726072</v>
      </c>
      <c r="T8">
        <v>0.32887794583186775</v>
      </c>
      <c r="U8">
        <v>93.069517132418298</v>
      </c>
    </row>
    <row r="9" spans="1:21">
      <c r="A9">
        <v>2015</v>
      </c>
      <c r="B9" t="s">
        <v>214</v>
      </c>
      <c r="C9" t="s">
        <v>63</v>
      </c>
      <c r="D9">
        <v>1597.2920137223266</v>
      </c>
      <c r="E9">
        <v>163.69289427194926</v>
      </c>
      <c r="F9">
        <v>3.1578872003236507</v>
      </c>
      <c r="G9">
        <v>38.297872340425535</v>
      </c>
      <c r="H9">
        <v>13.600572655690765</v>
      </c>
      <c r="I9" s="158">
        <f>+$I$35</f>
        <v>12.119419020463134</v>
      </c>
      <c r="J9">
        <v>44.591545121811549</v>
      </c>
      <c r="K9">
        <v>5.9890964144069239</v>
      </c>
      <c r="L9">
        <v>47.858324984215329</v>
      </c>
      <c r="M9">
        <v>1.7150594277619828</v>
      </c>
      <c r="N9">
        <v>6.4327159806505094E-2</v>
      </c>
      <c r="O9">
        <v>29.160858656258711</v>
      </c>
      <c r="P9">
        <v>17.238684859049108</v>
      </c>
      <c r="Q9">
        <v>1250.9803921568628</v>
      </c>
      <c r="R9">
        <v>39.405940594059409</v>
      </c>
      <c r="S9">
        <v>0.18146929824561403</v>
      </c>
      <c r="T9">
        <v>0.17478547854785478</v>
      </c>
      <c r="U9">
        <v>90.648702527822195</v>
      </c>
    </row>
    <row r="10" spans="1:21">
      <c r="A10">
        <v>2015</v>
      </c>
      <c r="B10" t="s">
        <v>215</v>
      </c>
      <c r="C10" t="s">
        <v>64</v>
      </c>
      <c r="D10">
        <v>2026.6094579029284</v>
      </c>
      <c r="E10">
        <v>157.4358784017198</v>
      </c>
      <c r="F10">
        <v>2.2423232036889669</v>
      </c>
      <c r="G10">
        <v>26.568265682656826</v>
      </c>
      <c r="H10">
        <v>6.1493639355929188</v>
      </c>
      <c r="I10">
        <v>18.727342535331974</v>
      </c>
      <c r="J10">
        <v>921.11031461687571</v>
      </c>
      <c r="K10">
        <v>4.1691436450498376</v>
      </c>
      <c r="L10">
        <v>81.039138095130895</v>
      </c>
      <c r="M10">
        <v>7.7523535886332118</v>
      </c>
      <c r="N10" s="158">
        <f>+$N$35</f>
        <v>6.1457648215884716E-2</v>
      </c>
      <c r="O10" s="158">
        <f>+$O$35</f>
        <v>20.351944335985316</v>
      </c>
      <c r="P10">
        <v>14.189993696448999</v>
      </c>
      <c r="Q10">
        <v>39.060568603213845</v>
      </c>
      <c r="R10">
        <v>16.781720457498025</v>
      </c>
      <c r="S10">
        <v>0.19753886010362695</v>
      </c>
      <c r="T10">
        <v>0.14761698550576968</v>
      </c>
      <c r="U10">
        <v>91.570117634490401</v>
      </c>
    </row>
    <row r="11" spans="1:21">
      <c r="A11">
        <v>2015</v>
      </c>
      <c r="B11" t="s">
        <v>216</v>
      </c>
      <c r="C11" t="s">
        <v>65</v>
      </c>
      <c r="D11">
        <v>1426.8332351159436</v>
      </c>
      <c r="E11">
        <v>56.102414155577947</v>
      </c>
      <c r="F11">
        <v>7.0414254501388651</v>
      </c>
      <c r="G11">
        <v>31.284916201117319</v>
      </c>
      <c r="H11">
        <v>4.9350024073182475</v>
      </c>
      <c r="I11">
        <v>15.227798127942586</v>
      </c>
      <c r="J11">
        <v>48.202278284690443</v>
      </c>
      <c r="K11">
        <v>5.0377678017253675</v>
      </c>
      <c r="L11">
        <v>34.11942738441271</v>
      </c>
      <c r="M11">
        <v>5.3240046086415811</v>
      </c>
      <c r="N11">
        <v>3.8476703239928758E-2</v>
      </c>
      <c r="O11">
        <v>13.285401688027509</v>
      </c>
      <c r="P11">
        <v>14.303104077906269</v>
      </c>
      <c r="Q11">
        <v>40.916530278232408</v>
      </c>
      <c r="R11">
        <v>70.527903469079945</v>
      </c>
      <c r="S11">
        <v>0.2294455066921606</v>
      </c>
      <c r="T11">
        <v>0.14479638009049775</v>
      </c>
      <c r="U11">
        <v>94.045653567936299</v>
      </c>
    </row>
    <row r="12" spans="1:21">
      <c r="A12">
        <v>2015</v>
      </c>
      <c r="B12" t="s">
        <v>217</v>
      </c>
      <c r="C12" t="s">
        <v>67</v>
      </c>
      <c r="D12">
        <v>1646.496228467224</v>
      </c>
      <c r="E12">
        <v>67.804550194892144</v>
      </c>
      <c r="F12">
        <v>0.83195767110297125</v>
      </c>
      <c r="G12">
        <v>47.826086956521742</v>
      </c>
      <c r="H12">
        <v>3.3685983472814356</v>
      </c>
      <c r="I12" s="158">
        <f>+$I$35</f>
        <v>12.119419020463134</v>
      </c>
      <c r="J12">
        <v>22.497522022742846</v>
      </c>
      <c r="K12">
        <v>4.8704188662486434</v>
      </c>
      <c r="L12">
        <v>37.091446170007465</v>
      </c>
      <c r="M12">
        <v>6.6903262717863932</v>
      </c>
      <c r="N12">
        <v>3.0569751664757196E-2</v>
      </c>
      <c r="O12">
        <v>39.637656620386046</v>
      </c>
      <c r="P12">
        <v>7.0919046914311084</v>
      </c>
      <c r="Q12">
        <v>18.377635197066912</v>
      </c>
      <c r="R12">
        <v>39.414519906323186</v>
      </c>
      <c r="S12">
        <v>0.36755141501142558</v>
      </c>
      <c r="T12">
        <v>0.48969555035128803</v>
      </c>
      <c r="U12">
        <v>93.429640135862201</v>
      </c>
    </row>
    <row r="13" spans="1:21">
      <c r="A13">
        <v>2015</v>
      </c>
      <c r="B13" t="s">
        <v>218</v>
      </c>
      <c r="C13" t="s">
        <v>69</v>
      </c>
      <c r="D13">
        <v>1103.4453202327397</v>
      </c>
      <c r="E13">
        <v>71.67206674242702</v>
      </c>
      <c r="F13">
        <v>2.1428312637389668</v>
      </c>
      <c r="G13">
        <v>32.142857142857146</v>
      </c>
      <c r="H13">
        <v>5.4425592804578899</v>
      </c>
      <c r="I13">
        <v>20.018555227035087</v>
      </c>
      <c r="J13">
        <v>96.624772905703153</v>
      </c>
      <c r="K13">
        <v>4.9341509362410427</v>
      </c>
      <c r="L13">
        <v>38.740133636543959</v>
      </c>
      <c r="M13">
        <v>7.6408851641218432</v>
      </c>
      <c r="N13">
        <v>5.1476914252939487E-2</v>
      </c>
      <c r="O13">
        <v>5.3243149497051681</v>
      </c>
      <c r="P13">
        <v>4.4011698409301658</v>
      </c>
      <c r="Q13">
        <v>15.020482476103778</v>
      </c>
      <c r="R13">
        <v>37.385804638088544</v>
      </c>
      <c r="S13">
        <v>0.22818086225026288</v>
      </c>
      <c r="T13">
        <v>0.15249472944483486</v>
      </c>
      <c r="U13">
        <v>95.783963222390895</v>
      </c>
    </row>
    <row r="14" spans="1:21">
      <c r="A14">
        <v>2015</v>
      </c>
      <c r="B14" t="s">
        <v>219</v>
      </c>
      <c r="C14" t="s">
        <v>70</v>
      </c>
      <c r="D14">
        <v>1119.536381221239</v>
      </c>
      <c r="E14">
        <v>37.603983897615294</v>
      </c>
      <c r="F14">
        <v>1.1960107133011411</v>
      </c>
      <c r="G14">
        <v>5.5555555555555554</v>
      </c>
      <c r="H14">
        <v>4.9330735876327525</v>
      </c>
      <c r="I14">
        <v>2.4271982122876099</v>
      </c>
      <c r="J14">
        <v>123.2594570413882</v>
      </c>
      <c r="K14">
        <v>2.321667855231627</v>
      </c>
      <c r="L14">
        <v>33.277239258319987</v>
      </c>
      <c r="M14">
        <v>3.5528553542180958</v>
      </c>
      <c r="N14">
        <v>4.430060892802383E-2</v>
      </c>
      <c r="O14">
        <v>30.428881650380021</v>
      </c>
      <c r="P14">
        <v>8.6251067463706228</v>
      </c>
      <c r="Q14">
        <v>28.184281842818429</v>
      </c>
      <c r="R14">
        <v>53.982535062185761</v>
      </c>
      <c r="S14">
        <v>0.21208907741251326</v>
      </c>
      <c r="T14">
        <v>0.10584810796507012</v>
      </c>
      <c r="U14">
        <v>87.169418301369404</v>
      </c>
    </row>
    <row r="15" spans="1:21">
      <c r="A15">
        <v>2015</v>
      </c>
      <c r="B15" t="s">
        <v>220</v>
      </c>
      <c r="C15" t="s">
        <v>71</v>
      </c>
      <c r="D15">
        <v>1168.3705281267755</v>
      </c>
      <c r="E15">
        <v>154.50350083116123</v>
      </c>
      <c r="F15">
        <v>3.6871603418832031</v>
      </c>
      <c r="G15">
        <v>38.115631691648822</v>
      </c>
      <c r="H15">
        <v>4.4552671522325475</v>
      </c>
      <c r="I15">
        <v>14.455199541016158</v>
      </c>
      <c r="J15">
        <v>74.865940782597363</v>
      </c>
      <c r="K15">
        <v>2.9089015845998976</v>
      </c>
      <c r="L15">
        <v>27.494223310582363</v>
      </c>
      <c r="M15">
        <v>2.4240846538332481</v>
      </c>
      <c r="N15">
        <v>4.5091179697269598E-2</v>
      </c>
      <c r="O15">
        <v>18.952879581151834</v>
      </c>
      <c r="P15">
        <v>20.32525410476935</v>
      </c>
      <c r="Q15">
        <v>52.355712603062429</v>
      </c>
      <c r="R15">
        <v>28.229392315585454</v>
      </c>
      <c r="S15">
        <v>0.21833108178322769</v>
      </c>
      <c r="T15">
        <v>0.1197696955877323</v>
      </c>
      <c r="U15">
        <v>94.790976384747793</v>
      </c>
    </row>
    <row r="16" spans="1:21">
      <c r="A16">
        <v>2015</v>
      </c>
      <c r="B16" t="s">
        <v>221</v>
      </c>
      <c r="C16" t="s">
        <v>72</v>
      </c>
      <c r="D16">
        <v>1449.1487387664993</v>
      </c>
      <c r="E16">
        <v>32.035758742335318</v>
      </c>
      <c r="F16">
        <v>1.0770850516299817</v>
      </c>
      <c r="G16">
        <v>50</v>
      </c>
      <c r="H16">
        <v>1.9847778336025377</v>
      </c>
      <c r="I16">
        <v>2.7679280656412937</v>
      </c>
      <c r="J16">
        <v>98.730790654439872</v>
      </c>
      <c r="K16">
        <v>2.406893970122864</v>
      </c>
      <c r="L16">
        <v>23.509336853175075</v>
      </c>
      <c r="M16">
        <v>3.1229449262344158</v>
      </c>
      <c r="N16">
        <v>1.6994577318004613E-2</v>
      </c>
      <c r="O16">
        <v>15.426641501937022</v>
      </c>
      <c r="P16">
        <v>10.969485392189839</v>
      </c>
      <c r="Q16">
        <v>25.64676616915423</v>
      </c>
      <c r="R16">
        <v>40.937281800632519</v>
      </c>
      <c r="S16">
        <v>0.30695644097705954</v>
      </c>
      <c r="T16">
        <v>0.13574567708547255</v>
      </c>
      <c r="U16">
        <v>93.6395794406627</v>
      </c>
    </row>
    <row r="17" spans="1:21">
      <c r="A17">
        <v>2015</v>
      </c>
      <c r="B17" t="s">
        <v>223</v>
      </c>
      <c r="C17" t="s">
        <v>73</v>
      </c>
      <c r="D17">
        <v>877.41718915139518</v>
      </c>
      <c r="E17">
        <v>45.422181428200034</v>
      </c>
      <c r="F17">
        <v>4.6452013809833126</v>
      </c>
      <c r="G17">
        <v>35.168195718654431</v>
      </c>
      <c r="H17">
        <v>7.4667865348117077</v>
      </c>
      <c r="I17">
        <v>11.174776907082498</v>
      </c>
      <c r="J17">
        <v>106.18229194455252</v>
      </c>
      <c r="K17">
        <v>3.0237631630929109</v>
      </c>
      <c r="L17">
        <v>36.000310702620673</v>
      </c>
      <c r="M17">
        <v>7.7566098531513807</v>
      </c>
      <c r="N17">
        <v>9.7754969533513134E-2</v>
      </c>
      <c r="O17">
        <v>31.787887568820633</v>
      </c>
      <c r="P17">
        <v>10.952857395091518</v>
      </c>
      <c r="Q17">
        <v>20.29598308668076</v>
      </c>
      <c r="R17">
        <v>54.236760124610591</v>
      </c>
      <c r="S17">
        <v>0.38278234603121331</v>
      </c>
      <c r="T17">
        <v>0.35529595015576326</v>
      </c>
      <c r="U17">
        <v>93.563818604575005</v>
      </c>
    </row>
    <row r="18" spans="1:21">
      <c r="A18">
        <v>2015</v>
      </c>
      <c r="B18" t="s">
        <v>224</v>
      </c>
      <c r="C18" t="s">
        <v>74</v>
      </c>
      <c r="D18">
        <v>2751.3545298240056</v>
      </c>
      <c r="E18">
        <v>91.283159253221541</v>
      </c>
      <c r="F18">
        <v>3.3203458619820769</v>
      </c>
      <c r="G18">
        <v>31.521739130434781</v>
      </c>
      <c r="H18" s="158">
        <f>+H35</f>
        <v>5.7933246135007579</v>
      </c>
      <c r="I18">
        <v>20.132890782177036</v>
      </c>
      <c r="J18">
        <v>114.57828418966723</v>
      </c>
      <c r="K18">
        <v>4.6379434262606791</v>
      </c>
      <c r="L18">
        <v>62.506828449376869</v>
      </c>
      <c r="M18">
        <v>11.436746857938266</v>
      </c>
      <c r="N18">
        <v>1.491943639182903E-2</v>
      </c>
      <c r="O18">
        <v>18.582122413033904</v>
      </c>
      <c r="P18">
        <v>4.6547985274093495</v>
      </c>
      <c r="Q18">
        <v>15.813953488372093</v>
      </c>
      <c r="R18">
        <v>33.153493390882112</v>
      </c>
      <c r="S18">
        <v>0.43500797448165868</v>
      </c>
      <c r="T18">
        <v>0.29430806582141894</v>
      </c>
      <c r="U18">
        <v>92.718986003467407</v>
      </c>
    </row>
    <row r="19" spans="1:21">
      <c r="A19">
        <v>2015</v>
      </c>
      <c r="B19" t="s">
        <v>225</v>
      </c>
      <c r="C19" t="s">
        <v>75</v>
      </c>
      <c r="D19">
        <v>601.14805041884722</v>
      </c>
      <c r="E19">
        <v>101.23196639098715</v>
      </c>
      <c r="F19">
        <v>6.493497844158715</v>
      </c>
      <c r="G19">
        <v>39.534883720930232</v>
      </c>
      <c r="H19">
        <v>18.003046669436365</v>
      </c>
      <c r="I19">
        <v>17.89874405761697</v>
      </c>
      <c r="J19">
        <v>95.737468215160547</v>
      </c>
      <c r="K19">
        <v>4.4954985074944949</v>
      </c>
      <c r="L19">
        <v>54.94498175826606</v>
      </c>
      <c r="M19">
        <v>9.4072468767940354</v>
      </c>
      <c r="N19">
        <v>0.25054680664916884</v>
      </c>
      <c r="O19">
        <v>5.8295964125560538</v>
      </c>
      <c r="P19">
        <v>45.986394557823132</v>
      </c>
      <c r="Q19">
        <v>54.450261780104711</v>
      </c>
      <c r="R19">
        <v>58.896396396396398</v>
      </c>
      <c r="S19">
        <v>0.31496881496881496</v>
      </c>
      <c r="T19">
        <v>0.11373873873873874</v>
      </c>
      <c r="U19">
        <v>93.007123201978004</v>
      </c>
    </row>
    <row r="20" spans="1:21">
      <c r="A20">
        <v>2015</v>
      </c>
      <c r="B20" t="s">
        <v>226</v>
      </c>
      <c r="C20" t="s">
        <v>76</v>
      </c>
      <c r="D20">
        <v>1421.7360058832105</v>
      </c>
      <c r="E20">
        <v>78.925496286193379</v>
      </c>
      <c r="F20">
        <v>3.7099171870689838</v>
      </c>
      <c r="G20">
        <v>40.575079872204476</v>
      </c>
      <c r="H20">
        <v>2.4130190796857462</v>
      </c>
      <c r="I20">
        <v>13.323788607323017</v>
      </c>
      <c r="J20">
        <v>101.00548728665234</v>
      </c>
      <c r="K20">
        <v>2.5331154986976396</v>
      </c>
      <c r="L20">
        <v>25.590450274244656</v>
      </c>
      <c r="M20">
        <v>7.9583707400028203</v>
      </c>
      <c r="N20">
        <v>5.3756817363860357E-2</v>
      </c>
      <c r="O20">
        <v>4.8221688850098188</v>
      </c>
      <c r="P20">
        <v>9.1335647255431294</v>
      </c>
      <c r="Q20">
        <v>22.833843017329254</v>
      </c>
      <c r="R20">
        <v>32.190498478820501</v>
      </c>
      <c r="S20">
        <v>0.18833943833943834</v>
      </c>
      <c r="T20">
        <v>0.14439503861455652</v>
      </c>
      <c r="U20">
        <v>92.878637396032005</v>
      </c>
    </row>
    <row r="21" spans="1:21">
      <c r="A21">
        <v>2015</v>
      </c>
      <c r="B21" t="s">
        <v>227</v>
      </c>
      <c r="C21" t="s">
        <v>77</v>
      </c>
      <c r="D21">
        <v>1022.1498069480249</v>
      </c>
      <c r="E21">
        <v>67.081324917879954</v>
      </c>
      <c r="F21">
        <v>3.1358136180759133</v>
      </c>
      <c r="G21">
        <v>30.555555555555557</v>
      </c>
      <c r="H21">
        <v>6.7738372806479328</v>
      </c>
      <c r="I21">
        <v>7.7266447549390511</v>
      </c>
      <c r="J21">
        <v>180.34691280278196</v>
      </c>
      <c r="K21">
        <v>3.3615921985773793</v>
      </c>
      <c r="L21">
        <v>38.38235868524918</v>
      </c>
      <c r="M21">
        <v>4.641004154752352</v>
      </c>
      <c r="N21">
        <v>4.1924946376212684E-2</v>
      </c>
      <c r="O21">
        <v>7.1213640922768304</v>
      </c>
      <c r="P21">
        <v>1.9736842105263157</v>
      </c>
      <c r="Q21">
        <v>36.233951497860197</v>
      </c>
      <c r="R21">
        <v>41.156385158206234</v>
      </c>
      <c r="S21">
        <v>0.13558515699333967</v>
      </c>
      <c r="T21">
        <v>0.12975187798770771</v>
      </c>
      <c r="U21">
        <v>93.302855501567805</v>
      </c>
    </row>
    <row r="22" spans="1:21">
      <c r="A22">
        <v>2015</v>
      </c>
      <c r="B22" t="s">
        <v>228</v>
      </c>
      <c r="C22" t="s">
        <v>78</v>
      </c>
      <c r="D22">
        <v>1151.5620024920827</v>
      </c>
      <c r="E22">
        <v>37.592771580334386</v>
      </c>
      <c r="F22">
        <v>1.6635413020364893</v>
      </c>
      <c r="G22">
        <v>40</v>
      </c>
      <c r="H22">
        <v>3.0308180376161338</v>
      </c>
      <c r="I22">
        <v>0.7339152803102158</v>
      </c>
      <c r="J22">
        <v>98.540358302984984</v>
      </c>
      <c r="K22">
        <v>1.5330674744257844</v>
      </c>
      <c r="L22">
        <v>24.578007276166563</v>
      </c>
      <c r="M22">
        <v>2.3811473538953667</v>
      </c>
      <c r="N22">
        <v>4.8945676566322302E-2</v>
      </c>
      <c r="O22">
        <v>89.212373277878868</v>
      </c>
      <c r="P22">
        <v>4.5209580838323351</v>
      </c>
      <c r="Q22">
        <v>15.222222222222221</v>
      </c>
      <c r="R22">
        <v>57.865273371897743</v>
      </c>
      <c r="S22">
        <v>0.43208245243128962</v>
      </c>
      <c r="T22">
        <v>0.30509423399888042</v>
      </c>
      <c r="U22">
        <v>93.228272184704096</v>
      </c>
    </row>
    <row r="23" spans="1:21">
      <c r="A23">
        <v>2015</v>
      </c>
      <c r="B23" t="s">
        <v>229</v>
      </c>
      <c r="C23" t="s">
        <v>79</v>
      </c>
      <c r="D23">
        <v>1858.8597595607293</v>
      </c>
      <c r="E23">
        <v>82.960391427183112</v>
      </c>
      <c r="F23">
        <v>2.0258947845465962</v>
      </c>
      <c r="G23">
        <v>31.03448275862069</v>
      </c>
      <c r="H23">
        <v>2.2614571413002018</v>
      </c>
      <c r="I23">
        <v>11.952779228824918</v>
      </c>
      <c r="J23">
        <v>43.961916824661138</v>
      </c>
      <c r="K23">
        <v>4.4063211563888469</v>
      </c>
      <c r="L23">
        <v>51.559022266710869</v>
      </c>
      <c r="M23">
        <v>4.2037316779341873</v>
      </c>
      <c r="N23">
        <v>4.105607000509455E-2</v>
      </c>
      <c r="O23">
        <v>41.759156492785792</v>
      </c>
      <c r="P23">
        <v>7.4875712380259491</v>
      </c>
      <c r="Q23">
        <v>36.382978723404257</v>
      </c>
      <c r="R23">
        <v>53.245142620917733</v>
      </c>
      <c r="S23">
        <v>0.22000738279808046</v>
      </c>
      <c r="T23">
        <v>0.24638280281107897</v>
      </c>
      <c r="U23">
        <v>90.115840555579297</v>
      </c>
    </row>
    <row r="24" spans="1:21">
      <c r="A24">
        <v>2015</v>
      </c>
      <c r="B24" t="s">
        <v>230</v>
      </c>
      <c r="C24" t="s">
        <v>80</v>
      </c>
      <c r="D24">
        <v>1676.1476019121012</v>
      </c>
      <c r="E24">
        <v>91.314518577046584</v>
      </c>
      <c r="F24">
        <v>2.7453183824165759</v>
      </c>
      <c r="G24" s="158">
        <f>+G35</f>
        <v>31.07070236525492</v>
      </c>
      <c r="H24">
        <v>5.6155676012946998</v>
      </c>
      <c r="I24">
        <v>2.549224212243963</v>
      </c>
      <c r="J24">
        <v>80.071786153816788</v>
      </c>
      <c r="K24">
        <v>4.5755306373609592</v>
      </c>
      <c r="L24">
        <v>63.142322795581244</v>
      </c>
      <c r="M24">
        <v>8.4320493174223401</v>
      </c>
      <c r="N24">
        <v>5.5832100094174629E-2</v>
      </c>
      <c r="O24">
        <v>6.4698075646980753</v>
      </c>
      <c r="P24">
        <v>10.32258064516129</v>
      </c>
      <c r="Q24">
        <v>44.325481798715202</v>
      </c>
      <c r="R24">
        <v>97.864077669902912</v>
      </c>
      <c r="S24">
        <v>7.0646766169154232E-2</v>
      </c>
      <c r="T24">
        <v>4.5954692556634306E-2</v>
      </c>
      <c r="U24">
        <v>91.096242562479802</v>
      </c>
    </row>
    <row r="25" spans="1:21">
      <c r="A25">
        <v>2015</v>
      </c>
      <c r="B25" t="s">
        <v>231</v>
      </c>
      <c r="C25" t="s">
        <v>81</v>
      </c>
      <c r="D25">
        <v>650.28042587374955</v>
      </c>
      <c r="E25">
        <v>59.819494674818735</v>
      </c>
      <c r="F25">
        <v>7.1842040173189163</v>
      </c>
      <c r="G25">
        <v>20.967741935483872</v>
      </c>
      <c r="H25">
        <v>12.738853503184714</v>
      </c>
      <c r="I25">
        <v>14.881565464446327</v>
      </c>
      <c r="J25">
        <v>115.68034631968622</v>
      </c>
      <c r="K25">
        <v>2.8223658639467173</v>
      </c>
      <c r="L25">
        <v>44.461425882693085</v>
      </c>
      <c r="M25">
        <v>3.2988691916260335</v>
      </c>
      <c r="N25">
        <v>4.8154524911223504E-2</v>
      </c>
      <c r="O25">
        <v>14.474929044465469</v>
      </c>
      <c r="P25">
        <v>29.267764298093589</v>
      </c>
      <c r="Q25">
        <v>78.834355828220865</v>
      </c>
      <c r="R25">
        <v>62.823600240818784</v>
      </c>
      <c r="S25">
        <v>0.26482440990213013</v>
      </c>
      <c r="T25">
        <v>0.2769416014449127</v>
      </c>
      <c r="U25">
        <v>96.456794242409799</v>
      </c>
    </row>
    <row r="26" spans="1:21">
      <c r="A26">
        <v>2015</v>
      </c>
      <c r="B26" t="s">
        <v>232</v>
      </c>
      <c r="C26" t="s">
        <v>82</v>
      </c>
      <c r="D26">
        <v>1190.7631980591955</v>
      </c>
      <c r="E26">
        <v>73.579843949217121</v>
      </c>
      <c r="F26">
        <v>2.6025025191041427</v>
      </c>
      <c r="G26">
        <v>35.833333333333336</v>
      </c>
      <c r="H26">
        <v>6.5283415174136419</v>
      </c>
      <c r="I26">
        <v>0.20279240408603708</v>
      </c>
      <c r="J26">
        <v>21.63118976917729</v>
      </c>
      <c r="K26">
        <v>6.0499733885667739</v>
      </c>
      <c r="L26">
        <v>41.741436507709302</v>
      </c>
      <c r="M26">
        <v>4.4614328898928166</v>
      </c>
      <c r="N26">
        <v>0.12961316821971555</v>
      </c>
      <c r="O26">
        <v>58.596491228070178</v>
      </c>
      <c r="P26">
        <v>21.777153119387833</v>
      </c>
      <c r="Q26">
        <v>31.50984682713348</v>
      </c>
      <c r="R26">
        <v>60.603706580845632</v>
      </c>
      <c r="S26">
        <v>0.1238242097147263</v>
      </c>
      <c r="T26">
        <v>8.911330595938298E-2</v>
      </c>
      <c r="U26">
        <v>92.268040352890495</v>
      </c>
    </row>
    <row r="27" spans="1:21">
      <c r="A27">
        <v>2015</v>
      </c>
      <c r="B27" t="s">
        <v>233</v>
      </c>
      <c r="C27" t="s">
        <v>83</v>
      </c>
      <c r="D27">
        <v>1078.04265456128</v>
      </c>
      <c r="E27">
        <v>71.323263304467986</v>
      </c>
      <c r="F27">
        <v>3.3189691115990918</v>
      </c>
      <c r="G27">
        <v>14.285714285714286</v>
      </c>
      <c r="H27">
        <v>2.5655827079725482</v>
      </c>
      <c r="I27" s="158">
        <f>+$I$35</f>
        <v>12.119419020463134</v>
      </c>
      <c r="J27">
        <v>29.663286434916888</v>
      </c>
      <c r="K27">
        <v>3.0769609472116586</v>
      </c>
      <c r="L27">
        <v>42.800872501663292</v>
      </c>
      <c r="M27">
        <v>8.8160117026850884</v>
      </c>
      <c r="N27">
        <v>0.18078805874327902</v>
      </c>
      <c r="O27">
        <v>33.18681318681319</v>
      </c>
      <c r="P27">
        <v>99.10267308963823</v>
      </c>
      <c r="Q27">
        <v>69.498464687819862</v>
      </c>
      <c r="R27">
        <v>147.35777719159412</v>
      </c>
      <c r="S27">
        <v>0.178477344573235</v>
      </c>
      <c r="T27">
        <v>0.11914182713444121</v>
      </c>
      <c r="U27">
        <v>87.945998071359696</v>
      </c>
    </row>
    <row r="28" spans="1:21">
      <c r="A28">
        <v>2015</v>
      </c>
      <c r="B28" t="s">
        <v>234</v>
      </c>
      <c r="C28" t="s">
        <v>84</v>
      </c>
      <c r="D28">
        <v>2124.0176233067141</v>
      </c>
      <c r="E28">
        <v>96.081970508556736</v>
      </c>
      <c r="F28">
        <v>2.2886750804861329</v>
      </c>
      <c r="G28">
        <v>8.4745762711864412</v>
      </c>
      <c r="H28">
        <v>2.8534370946822305</v>
      </c>
      <c r="I28">
        <v>26.997889375364199</v>
      </c>
      <c r="J28">
        <v>243.57436458432974</v>
      </c>
      <c r="K28">
        <v>4.4925844172505576</v>
      </c>
      <c r="L28">
        <v>54.631521828641219</v>
      </c>
      <c r="M28">
        <v>8.2646600128665906</v>
      </c>
      <c r="N28">
        <v>4.1965836856428435E-2</v>
      </c>
      <c r="O28">
        <v>21.569171056279458</v>
      </c>
      <c r="P28">
        <v>8.0199518018270464</v>
      </c>
      <c r="Q28">
        <v>21.05263157894737</v>
      </c>
      <c r="R28">
        <v>41.778560422628217</v>
      </c>
      <c r="S28">
        <v>0.24961479198767333</v>
      </c>
      <c r="T28">
        <v>0.24961479198767333</v>
      </c>
      <c r="U28">
        <v>90.619102696779706</v>
      </c>
    </row>
    <row r="29" spans="1:21">
      <c r="A29">
        <v>2015</v>
      </c>
      <c r="B29" t="s">
        <v>235</v>
      </c>
      <c r="C29" t="s">
        <v>85</v>
      </c>
      <c r="D29">
        <v>1293.7087044198931</v>
      </c>
      <c r="E29">
        <v>53.75821450783755</v>
      </c>
      <c r="F29">
        <v>4.6820749757224416</v>
      </c>
      <c r="G29">
        <v>32.231404958677686</v>
      </c>
      <c r="H29">
        <v>3.1556879620434732</v>
      </c>
      <c r="I29" s="158">
        <f>+$I$35</f>
        <v>12.119419020463134</v>
      </c>
      <c r="J29">
        <v>75.798225978921238</v>
      </c>
      <c r="K29">
        <v>3.1404161422528576</v>
      </c>
      <c r="L29">
        <v>29.548460974833706</v>
      </c>
      <c r="M29">
        <v>3.2831623305370781</v>
      </c>
      <c r="N29">
        <v>3.6684731474163561E-2</v>
      </c>
      <c r="O29">
        <v>20.138688240392948</v>
      </c>
      <c r="P29">
        <v>4.5290157458409839</v>
      </c>
      <c r="Q29">
        <v>7.2368421052631575</v>
      </c>
      <c r="R29">
        <v>1.8856259659969088</v>
      </c>
      <c r="S29">
        <v>0.17972847886454799</v>
      </c>
      <c r="T29">
        <v>0.18006182380216385</v>
      </c>
      <c r="U29">
        <v>91.899593231390199</v>
      </c>
    </row>
    <row r="30" spans="1:21">
      <c r="A30">
        <v>2015</v>
      </c>
      <c r="B30" t="s">
        <v>236</v>
      </c>
      <c r="C30" t="s">
        <v>86</v>
      </c>
      <c r="D30">
        <v>621.75340488918073</v>
      </c>
      <c r="E30">
        <v>40.456013841985481</v>
      </c>
      <c r="F30">
        <v>1.2692082773956228</v>
      </c>
      <c r="G30">
        <v>33.333333333333336</v>
      </c>
      <c r="H30">
        <v>7.782597601428936</v>
      </c>
      <c r="I30">
        <v>12.374780704607323</v>
      </c>
      <c r="J30">
        <v>88.844579417693595</v>
      </c>
      <c r="K30">
        <v>2.6177420721284719</v>
      </c>
      <c r="L30">
        <v>35.696482801751891</v>
      </c>
      <c r="M30">
        <v>3.6489737975124155</v>
      </c>
      <c r="N30">
        <v>0.15022965042102576</v>
      </c>
      <c r="O30">
        <v>3.357112882920688</v>
      </c>
      <c r="P30">
        <v>16.157730223611445</v>
      </c>
      <c r="Q30">
        <v>11.944444444444445</v>
      </c>
      <c r="R30">
        <v>102.61660978384528</v>
      </c>
      <c r="S30">
        <v>0.20533070088845015</v>
      </c>
      <c r="T30">
        <v>0.23663253697383391</v>
      </c>
      <c r="U30">
        <v>91.960978107068399</v>
      </c>
    </row>
    <row r="31" spans="1:21">
      <c r="A31">
        <v>2015</v>
      </c>
      <c r="B31" t="s">
        <v>237</v>
      </c>
      <c r="C31" t="s">
        <v>87</v>
      </c>
      <c r="D31">
        <v>524.48738104773963</v>
      </c>
      <c r="E31">
        <v>38.079649654200217</v>
      </c>
      <c r="F31">
        <v>3.0052995452180373</v>
      </c>
      <c r="G31">
        <v>24.528301886792452</v>
      </c>
      <c r="H31">
        <v>7.1624686641995936</v>
      </c>
      <c r="I31">
        <v>0.56349366472838203</v>
      </c>
      <c r="J31">
        <v>233.07350181309721</v>
      </c>
      <c r="K31">
        <v>3.9194114902218571</v>
      </c>
      <c r="L31">
        <v>24.092484687497937</v>
      </c>
      <c r="M31">
        <v>3.5813152913848283</v>
      </c>
      <c r="N31">
        <v>4.0128672098932325E-2</v>
      </c>
      <c r="O31">
        <v>2.2396416573348263</v>
      </c>
      <c r="P31">
        <v>6.942345065860505</v>
      </c>
      <c r="Q31">
        <v>27.865612648221344</v>
      </c>
      <c r="R31">
        <v>50.199685344305941</v>
      </c>
      <c r="S31">
        <v>0.13770817797663434</v>
      </c>
      <c r="T31">
        <v>0.13409173423695994</v>
      </c>
      <c r="U31">
        <v>91.6160269454775</v>
      </c>
    </row>
    <row r="32" spans="1:21">
      <c r="A32">
        <v>2015</v>
      </c>
      <c r="B32" t="s">
        <v>238</v>
      </c>
      <c r="C32" t="s">
        <v>88</v>
      </c>
      <c r="D32">
        <v>1509.1946843452261</v>
      </c>
      <c r="E32">
        <v>71.861859989573091</v>
      </c>
      <c r="F32">
        <v>1.6256175912478277</v>
      </c>
      <c r="G32">
        <v>12.820512820512821</v>
      </c>
      <c r="H32">
        <v>3.1680658957706324E-2</v>
      </c>
      <c r="I32">
        <v>18.312104042585826</v>
      </c>
      <c r="J32">
        <v>166.67361538499787</v>
      </c>
      <c r="K32">
        <v>3.1077983362090826</v>
      </c>
      <c r="L32">
        <v>33.277348338484948</v>
      </c>
      <c r="M32">
        <v>2.7253000794448878</v>
      </c>
      <c r="N32">
        <v>2.9652351738241309E-2</v>
      </c>
      <c r="O32">
        <v>5.0932241928149162</v>
      </c>
      <c r="P32">
        <v>30.057803468208093</v>
      </c>
      <c r="Q32">
        <v>116.34615384615384</v>
      </c>
      <c r="R32">
        <v>49.03640256959315</v>
      </c>
      <c r="S32">
        <v>0.16377845735643901</v>
      </c>
      <c r="T32">
        <v>0.25802997858672377</v>
      </c>
      <c r="U32">
        <v>94.641460205950196</v>
      </c>
    </row>
    <row r="33" spans="1:21">
      <c r="A33">
        <v>2015</v>
      </c>
      <c r="B33" t="s">
        <v>239</v>
      </c>
      <c r="C33" t="s">
        <v>89</v>
      </c>
      <c r="D33">
        <v>1033.4390717112431</v>
      </c>
      <c r="E33">
        <v>84.627376322974413</v>
      </c>
      <c r="F33">
        <v>9.9147719803938266</v>
      </c>
      <c r="G33">
        <v>36.213991769547327</v>
      </c>
      <c r="H33">
        <v>10.274820500123793</v>
      </c>
      <c r="I33">
        <v>28.912754420245221</v>
      </c>
      <c r="J33">
        <v>67.484415737519271</v>
      </c>
      <c r="K33">
        <v>5.5010992923475426</v>
      </c>
      <c r="L33">
        <v>43.68896298457409</v>
      </c>
      <c r="M33">
        <v>3.0703810003800238</v>
      </c>
      <c r="N33">
        <v>6.0036719706242352E-2</v>
      </c>
      <c r="O33">
        <v>24.209315698677401</v>
      </c>
      <c r="P33">
        <v>6.057113586886925</v>
      </c>
      <c r="Q33">
        <v>45.161290322580648</v>
      </c>
      <c r="R33">
        <v>40.921409214092144</v>
      </c>
      <c r="S33">
        <v>0.18497345855451205</v>
      </c>
      <c r="T33">
        <v>0.30691056910569103</v>
      </c>
      <c r="U33">
        <v>94.7507978224141</v>
      </c>
    </row>
    <row r="35" spans="1:21">
      <c r="C35" t="s">
        <v>353</v>
      </c>
      <c r="D35">
        <v>1383.9343690875778</v>
      </c>
      <c r="E35">
        <v>81.329519953865841</v>
      </c>
      <c r="F35">
        <v>3.9298483283151247</v>
      </c>
      <c r="G35">
        <v>31.07070236525492</v>
      </c>
      <c r="H35">
        <v>5.7933246135007579</v>
      </c>
      <c r="I35">
        <v>12.119419020463134</v>
      </c>
      <c r="J35">
        <v>120.03205149011757</v>
      </c>
      <c r="K35">
        <v>4.1011316391217845</v>
      </c>
      <c r="L35">
        <v>42.384004214824046</v>
      </c>
      <c r="M35">
        <v>5.7837289945639956</v>
      </c>
      <c r="N35">
        <v>6.1457648215884716E-2</v>
      </c>
      <c r="O35">
        <v>20.351944335985316</v>
      </c>
      <c r="P35">
        <v>18.632723014217337</v>
      </c>
      <c r="Q35">
        <v>76.547071523823476</v>
      </c>
      <c r="R35">
        <v>52.426050779278576</v>
      </c>
      <c r="S35">
        <v>0.22857697902501084</v>
      </c>
      <c r="T35">
        <v>0.19785727036708842</v>
      </c>
      <c r="U35">
        <v>92.09097428529158</v>
      </c>
    </row>
    <row r="70" spans="1:21">
      <c r="C70" t="s">
        <v>410</v>
      </c>
      <c r="D70">
        <v>772.79156871267708</v>
      </c>
      <c r="E70">
        <v>45.13969628169442</v>
      </c>
      <c r="F70">
        <v>1.4084321831264197</v>
      </c>
      <c r="G70">
        <v>7.2983513442818442</v>
      </c>
      <c r="H70">
        <v>-1.0603318520597362</v>
      </c>
      <c r="I70">
        <v>2.9565227748997955</v>
      </c>
      <c r="J70">
        <v>-36.474227381781049</v>
      </c>
      <c r="K70">
        <v>2.3787631665518081</v>
      </c>
      <c r="L70">
        <v>25.150368274108509</v>
      </c>
      <c r="M70">
        <v>7.3885103607275289</v>
      </c>
      <c r="N70">
        <v>-5.2105292282205673E-2</v>
      </c>
      <c r="O70">
        <v>29.734629818631706</v>
      </c>
      <c r="P70">
        <v>-0.1916483088783334</v>
      </c>
      <c r="Q70">
        <v>4.0056298307088767</v>
      </c>
      <c r="R70">
        <v>32.989371679405309</v>
      </c>
      <c r="S70">
        <v>0.14238109570754159</v>
      </c>
      <c r="T70">
        <v>0.10056309929682865</v>
      </c>
      <c r="U70">
        <v>89.886809034184509</v>
      </c>
    </row>
    <row r="71" spans="1:21">
      <c r="C71" t="s">
        <v>411</v>
      </c>
      <c r="D71">
        <v>2165.1900263266907</v>
      </c>
      <c r="E71">
        <v>115.43884523556326</v>
      </c>
      <c r="F71">
        <v>6.4827346454463299</v>
      </c>
      <c r="G71">
        <v>23.69569970983822</v>
      </c>
      <c r="H71">
        <v>17.390771827777773</v>
      </c>
      <c r="I71">
        <v>25.138747710747467</v>
      </c>
      <c r="J71">
        <v>269.15605135066835</v>
      </c>
      <c r="K71">
        <v>5.5544223065326417</v>
      </c>
      <c r="L71">
        <v>50.102038680656811</v>
      </c>
      <c r="M71">
        <v>18.505770937194605</v>
      </c>
      <c r="N71">
        <v>0.48702358193709389</v>
      </c>
      <c r="O71">
        <v>92.28652867223046</v>
      </c>
      <c r="P71">
        <v>28.844333638196382</v>
      </c>
      <c r="Q71">
        <v>69.813634640822045</v>
      </c>
      <c r="R71">
        <v>55.196481601923452</v>
      </c>
      <c r="S71">
        <v>0.33016949448457639</v>
      </c>
      <c r="T71">
        <v>0.310514202291922</v>
      </c>
      <c r="U71">
        <v>94.300690965815491</v>
      </c>
    </row>
    <row r="73" spans="1:21">
      <c r="A73" t="s">
        <v>408</v>
      </c>
      <c r="C73">
        <v>2015</v>
      </c>
      <c r="D73">
        <v>0</v>
      </c>
      <c r="E73">
        <v>0</v>
      </c>
      <c r="F73">
        <v>0</v>
      </c>
      <c r="G73">
        <v>1</v>
      </c>
      <c r="H73">
        <v>0</v>
      </c>
      <c r="I73">
        <v>0</v>
      </c>
      <c r="J73">
        <v>0</v>
      </c>
      <c r="K73">
        <v>0</v>
      </c>
      <c r="L73">
        <v>0</v>
      </c>
      <c r="M73">
        <v>1</v>
      </c>
      <c r="N73">
        <v>0</v>
      </c>
      <c r="O73">
        <v>1</v>
      </c>
      <c r="P73">
        <v>0</v>
      </c>
      <c r="Q73">
        <v>1</v>
      </c>
      <c r="R73">
        <v>0</v>
      </c>
      <c r="S73">
        <v>0</v>
      </c>
      <c r="T73">
        <v>0</v>
      </c>
      <c r="U73">
        <v>0</v>
      </c>
    </row>
    <row r="74" spans="1:21">
      <c r="C74">
        <v>2016</v>
      </c>
      <c r="D74">
        <v>0</v>
      </c>
      <c r="E74">
        <v>0</v>
      </c>
      <c r="F74">
        <v>0</v>
      </c>
      <c r="G74">
        <v>1</v>
      </c>
      <c r="H74">
        <v>0</v>
      </c>
      <c r="I74">
        <v>0</v>
      </c>
      <c r="J74">
        <v>0</v>
      </c>
      <c r="K74">
        <v>0</v>
      </c>
      <c r="L74">
        <v>0</v>
      </c>
      <c r="M74">
        <v>1</v>
      </c>
      <c r="N74">
        <v>0</v>
      </c>
      <c r="O74">
        <v>1</v>
      </c>
      <c r="P74">
        <v>0</v>
      </c>
      <c r="Q74">
        <v>0</v>
      </c>
      <c r="R74">
        <v>1</v>
      </c>
      <c r="S74">
        <v>0</v>
      </c>
      <c r="T74">
        <v>0</v>
      </c>
      <c r="U7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VarFuentes2015</vt:lpstr>
      <vt:lpstr>VarFuentes2016</vt:lpstr>
      <vt:lpstr>Calculos</vt:lpstr>
      <vt:lpstr>dudas</vt:lpstr>
      <vt:lpstr>FINAL</vt:lpstr>
      <vt:lpstr>BaseDeDatos</vt:lpstr>
      <vt:lpstr>17_variables</vt:lpstr>
      <vt:lpstr>BaseFinal</vt:lpstr>
      <vt:lpstr>Imputaciones2015</vt:lpstr>
      <vt:lpstr>Imputaciones2016</vt:lpstr>
      <vt:lpstr>probabilidades_2015</vt:lpstr>
      <vt:lpstr>IGI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Tania Hernández</cp:lastModifiedBy>
  <dcterms:created xsi:type="dcterms:W3CDTF">2017-10-25T17:40:39Z</dcterms:created>
  <dcterms:modified xsi:type="dcterms:W3CDTF">2018-09-26T21:53:39Z</dcterms:modified>
</cp:coreProperties>
</file>